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925" yWindow="975" windowWidth="7545" windowHeight="9315" tabRatio="798"/>
  </bookViews>
  <sheets>
    <sheet name="Eval 1" sheetId="22" r:id="rId1"/>
    <sheet name="Eval 2" sheetId="48" r:id="rId2"/>
    <sheet name="Eval 3" sheetId="49" r:id="rId3"/>
    <sheet name="Player 1" sheetId="19" r:id="rId4"/>
    <sheet name="2" sheetId="91" r:id="rId5"/>
    <sheet name="3" sheetId="92" r:id="rId6"/>
    <sheet name="4" sheetId="93" r:id="rId7"/>
    <sheet name="5" sheetId="94" r:id="rId8"/>
    <sheet name="6" sheetId="95" r:id="rId9"/>
    <sheet name="7" sheetId="96" r:id="rId10"/>
    <sheet name="8" sheetId="97" r:id="rId11"/>
    <sheet name="9" sheetId="98" r:id="rId12"/>
    <sheet name="10" sheetId="99" r:id="rId13"/>
  </sheets>
  <definedNames>
    <definedName name="_xlnm.Print_Area" localSheetId="12">'10'!$A$1:$H$90</definedName>
    <definedName name="_xlnm.Print_Area" localSheetId="4">'2'!$A$1:$H$90</definedName>
    <definedName name="_xlnm.Print_Area" localSheetId="5">'3'!$A$1:$H$90</definedName>
    <definedName name="_xlnm.Print_Area" localSheetId="6">'4'!$A$1:$H$90</definedName>
    <definedName name="_xlnm.Print_Area" localSheetId="7">'5'!$A$1:$H$90</definedName>
    <definedName name="_xlnm.Print_Area" localSheetId="8">'6'!$A$1:$H$90</definedName>
    <definedName name="_xlnm.Print_Area" localSheetId="9">'7'!$A$1:$H$90</definedName>
    <definedName name="_xlnm.Print_Area" localSheetId="10">'8'!$A$1:$H$90</definedName>
    <definedName name="_xlnm.Print_Area" localSheetId="11">'9'!$A$1:$H$90</definedName>
    <definedName name="_xlnm.Print_Area" localSheetId="0">'Eval 1'!$A$1:$X$87</definedName>
    <definedName name="_xlnm.Print_Area" localSheetId="1">'Eval 2'!$A$1:$X$87</definedName>
    <definedName name="_xlnm.Print_Area" localSheetId="2">'Eval 3'!$A$1:$X$87</definedName>
    <definedName name="_xlnm.Print_Area" localSheetId="3">'Player 1'!$A$1:$H$90</definedName>
    <definedName name="_xlnm.Print_Titles" localSheetId="12">'10'!$9:$11</definedName>
    <definedName name="_xlnm.Print_Titles" localSheetId="4">'2'!$9:$11</definedName>
    <definedName name="_xlnm.Print_Titles" localSheetId="5">'3'!$9:$11</definedName>
    <definedName name="_xlnm.Print_Titles" localSheetId="6">'4'!$9:$11</definedName>
    <definedName name="_xlnm.Print_Titles" localSheetId="7">'5'!$9:$11</definedName>
    <definedName name="_xlnm.Print_Titles" localSheetId="8">'6'!$9:$11</definedName>
    <definedName name="_xlnm.Print_Titles" localSheetId="9">'7'!$9:$11</definedName>
    <definedName name="_xlnm.Print_Titles" localSheetId="10">'8'!$9:$11</definedName>
    <definedName name="_xlnm.Print_Titles" localSheetId="11">'9'!$9:$11</definedName>
    <definedName name="_xlnm.Print_Titles" localSheetId="0">'Eval 1'!$5:$8</definedName>
    <definedName name="_xlnm.Print_Titles" localSheetId="1">'Eval 2'!$5:$8</definedName>
    <definedName name="_xlnm.Print_Titles" localSheetId="2">'Eval 3'!$5:$8</definedName>
    <definedName name="_xlnm.Print_Titles" localSheetId="3">'Player 1'!$9:$11</definedName>
  </definedNames>
  <calcPr calcId="145621"/>
</workbook>
</file>

<file path=xl/calcChain.xml><?xml version="1.0" encoding="utf-8"?>
<calcChain xmlns="http://schemas.openxmlformats.org/spreadsheetml/2006/main">
  <c r="D81" i="49" l="1"/>
  <c r="W77" i="49"/>
  <c r="U77" i="49"/>
  <c r="S77" i="49"/>
  <c r="Q77" i="49"/>
  <c r="O77" i="49"/>
  <c r="M77" i="49"/>
  <c r="K77" i="49"/>
  <c r="I77" i="49"/>
  <c r="G77" i="49"/>
  <c r="E77" i="49"/>
  <c r="W76" i="49"/>
  <c r="U76" i="49"/>
  <c r="S76" i="49"/>
  <c r="Q76" i="49"/>
  <c r="O76" i="49"/>
  <c r="M76" i="49"/>
  <c r="K76" i="49"/>
  <c r="I76" i="49"/>
  <c r="G76" i="49"/>
  <c r="E76" i="49"/>
  <c r="W75" i="49"/>
  <c r="U75" i="49"/>
  <c r="S75" i="49"/>
  <c r="Q75" i="49"/>
  <c r="O75" i="49"/>
  <c r="M75" i="49"/>
  <c r="K75" i="49"/>
  <c r="I75" i="49"/>
  <c r="G75" i="49"/>
  <c r="E75" i="49"/>
  <c r="W74" i="49"/>
  <c r="U74" i="49"/>
  <c r="S74" i="49"/>
  <c r="Q74" i="49"/>
  <c r="O74" i="49"/>
  <c r="M74" i="49"/>
  <c r="K74" i="49"/>
  <c r="I74" i="49"/>
  <c r="G74" i="49"/>
  <c r="E74" i="49"/>
  <c r="W73" i="49"/>
  <c r="U73" i="49"/>
  <c r="S73" i="49"/>
  <c r="Q73" i="49"/>
  <c r="O73" i="49"/>
  <c r="M73" i="49"/>
  <c r="K73" i="49"/>
  <c r="I73" i="49"/>
  <c r="G73" i="49"/>
  <c r="E73" i="49"/>
  <c r="W72" i="49"/>
  <c r="U72" i="49"/>
  <c r="S72" i="49"/>
  <c r="Q72" i="49"/>
  <c r="O72" i="49"/>
  <c r="M72" i="49"/>
  <c r="K72" i="49"/>
  <c r="I72" i="49"/>
  <c r="G72" i="49"/>
  <c r="E72" i="49"/>
  <c r="W71" i="49"/>
  <c r="U71" i="49"/>
  <c r="S71" i="49"/>
  <c r="Q71" i="49"/>
  <c r="O71" i="49"/>
  <c r="M71" i="49"/>
  <c r="K71" i="49"/>
  <c r="I71" i="49"/>
  <c r="G71" i="49"/>
  <c r="E71" i="49"/>
  <c r="W70" i="49"/>
  <c r="U70" i="49"/>
  <c r="S70" i="49"/>
  <c r="Q70" i="49"/>
  <c r="O70" i="49"/>
  <c r="M70" i="49"/>
  <c r="K70" i="49"/>
  <c r="I70" i="49"/>
  <c r="G70" i="49"/>
  <c r="E70" i="49"/>
  <c r="W69" i="49"/>
  <c r="U69" i="49"/>
  <c r="S69" i="49"/>
  <c r="Q69" i="49"/>
  <c r="O69" i="49"/>
  <c r="M69" i="49"/>
  <c r="K69" i="49"/>
  <c r="I69" i="49"/>
  <c r="G69" i="49"/>
  <c r="E69" i="49"/>
  <c r="W68" i="49"/>
  <c r="U68" i="49"/>
  <c r="S68" i="49"/>
  <c r="Q68" i="49"/>
  <c r="O68" i="49"/>
  <c r="M68" i="49"/>
  <c r="K68" i="49"/>
  <c r="I68" i="49"/>
  <c r="G68" i="49"/>
  <c r="E68" i="49"/>
  <c r="W67" i="49"/>
  <c r="U67" i="49"/>
  <c r="S67" i="49"/>
  <c r="Q67" i="49"/>
  <c r="O67" i="49"/>
  <c r="M67" i="49"/>
  <c r="K67" i="49"/>
  <c r="I67" i="49"/>
  <c r="G67" i="49"/>
  <c r="E67" i="49"/>
  <c r="W66" i="49"/>
  <c r="U66" i="49"/>
  <c r="S66" i="49"/>
  <c r="Q66" i="49"/>
  <c r="O66" i="49"/>
  <c r="M66" i="49"/>
  <c r="K66" i="49"/>
  <c r="I66" i="49"/>
  <c r="G66" i="49"/>
  <c r="E66" i="49"/>
  <c r="W65" i="49"/>
  <c r="U65" i="49"/>
  <c r="S65" i="49"/>
  <c r="Q65" i="49"/>
  <c r="O65" i="49"/>
  <c r="M65" i="49"/>
  <c r="K65" i="49"/>
  <c r="I65" i="49"/>
  <c r="G65" i="49"/>
  <c r="E65" i="49"/>
  <c r="W64" i="49"/>
  <c r="U64" i="49"/>
  <c r="S64" i="49"/>
  <c r="Q64" i="49"/>
  <c r="O64" i="49"/>
  <c r="M64" i="49"/>
  <c r="K64" i="49"/>
  <c r="I64" i="49"/>
  <c r="G64" i="49"/>
  <c r="E64" i="49"/>
  <c r="W63" i="49"/>
  <c r="U63" i="49"/>
  <c r="S63" i="49"/>
  <c r="Q63" i="49"/>
  <c r="O63" i="49"/>
  <c r="M63" i="49"/>
  <c r="K63" i="49"/>
  <c r="I63" i="49"/>
  <c r="G63" i="49"/>
  <c r="E63" i="49"/>
  <c r="W62" i="49"/>
  <c r="U62" i="49"/>
  <c r="S62" i="49"/>
  <c r="Q62" i="49"/>
  <c r="O62" i="49"/>
  <c r="M62" i="49"/>
  <c r="K62" i="49"/>
  <c r="I62" i="49"/>
  <c r="G62" i="49"/>
  <c r="E62" i="49"/>
  <c r="W61" i="49"/>
  <c r="U61" i="49"/>
  <c r="S61" i="49"/>
  <c r="Q61" i="49"/>
  <c r="O61" i="49"/>
  <c r="M61" i="49"/>
  <c r="K61" i="49"/>
  <c r="I61" i="49"/>
  <c r="G61" i="49"/>
  <c r="E61" i="49"/>
  <c r="W60" i="49"/>
  <c r="U60" i="49"/>
  <c r="S60" i="49"/>
  <c r="Q60" i="49"/>
  <c r="O60" i="49"/>
  <c r="M60" i="49"/>
  <c r="K60" i="49"/>
  <c r="I60" i="49"/>
  <c r="G60" i="49"/>
  <c r="E60" i="49"/>
  <c r="W59" i="49"/>
  <c r="U59" i="49"/>
  <c r="S59" i="49"/>
  <c r="Q59" i="49"/>
  <c r="O59" i="49"/>
  <c r="M59" i="49"/>
  <c r="K59" i="49"/>
  <c r="I59" i="49"/>
  <c r="G59" i="49"/>
  <c r="E59" i="49"/>
  <c r="W57" i="49"/>
  <c r="U57" i="49"/>
  <c r="S57" i="49"/>
  <c r="Q57" i="49"/>
  <c r="O57" i="49"/>
  <c r="M57" i="49"/>
  <c r="K57" i="49"/>
  <c r="I57" i="49"/>
  <c r="G57" i="49"/>
  <c r="E57" i="49"/>
  <c r="W56" i="49"/>
  <c r="U56" i="49"/>
  <c r="S56" i="49"/>
  <c r="Q56" i="49"/>
  <c r="O56" i="49"/>
  <c r="M56" i="49"/>
  <c r="K56" i="49"/>
  <c r="I56" i="49"/>
  <c r="G56" i="49"/>
  <c r="E56" i="49"/>
  <c r="W55" i="49"/>
  <c r="U55" i="49"/>
  <c r="S55" i="49"/>
  <c r="Q55" i="49"/>
  <c r="O55" i="49"/>
  <c r="M55" i="49"/>
  <c r="K55" i="49"/>
  <c r="I55" i="49"/>
  <c r="G55" i="49"/>
  <c r="E55" i="49"/>
  <c r="W54" i="49"/>
  <c r="U54" i="49"/>
  <c r="S54" i="49"/>
  <c r="Q54" i="49"/>
  <c r="O54" i="49"/>
  <c r="M54" i="49"/>
  <c r="K54" i="49"/>
  <c r="I54" i="49"/>
  <c r="G54" i="49"/>
  <c r="E54" i="49"/>
  <c r="W53" i="49"/>
  <c r="U53" i="49"/>
  <c r="S53" i="49"/>
  <c r="Q53" i="49"/>
  <c r="O53" i="49"/>
  <c r="M53" i="49"/>
  <c r="K53" i="49"/>
  <c r="I53" i="49"/>
  <c r="G53" i="49"/>
  <c r="E53" i="49"/>
  <c r="W52" i="49"/>
  <c r="U52" i="49"/>
  <c r="S52" i="49"/>
  <c r="Q52" i="49"/>
  <c r="O52" i="49"/>
  <c r="M52" i="49"/>
  <c r="K52" i="49"/>
  <c r="I52" i="49"/>
  <c r="G52" i="49"/>
  <c r="E52" i="49"/>
  <c r="W51" i="49"/>
  <c r="U51" i="49"/>
  <c r="S51" i="49"/>
  <c r="Q51" i="49"/>
  <c r="O51" i="49"/>
  <c r="M51" i="49"/>
  <c r="K51" i="49"/>
  <c r="I51" i="49"/>
  <c r="G51" i="49"/>
  <c r="E51" i="49"/>
  <c r="W50" i="49"/>
  <c r="U50" i="49"/>
  <c r="S50" i="49"/>
  <c r="Q50" i="49"/>
  <c r="O50" i="49"/>
  <c r="M50" i="49"/>
  <c r="K50" i="49"/>
  <c r="I50" i="49"/>
  <c r="G50" i="49"/>
  <c r="E50" i="49"/>
  <c r="W49" i="49"/>
  <c r="U49" i="49"/>
  <c r="S49" i="49"/>
  <c r="Q49" i="49"/>
  <c r="O49" i="49"/>
  <c r="M49" i="49"/>
  <c r="K49" i="49"/>
  <c r="I49" i="49"/>
  <c r="G49" i="49"/>
  <c r="E49" i="49"/>
  <c r="W48" i="49"/>
  <c r="U48" i="49"/>
  <c r="S48" i="49"/>
  <c r="Q48" i="49"/>
  <c r="O48" i="49"/>
  <c r="M48" i="49"/>
  <c r="K48" i="49"/>
  <c r="I48" i="49"/>
  <c r="G48" i="49"/>
  <c r="E48" i="49"/>
  <c r="W47" i="49"/>
  <c r="U47" i="49"/>
  <c r="S47" i="49"/>
  <c r="Q47" i="49"/>
  <c r="O47" i="49"/>
  <c r="M47" i="49"/>
  <c r="K47" i="49"/>
  <c r="I47" i="49"/>
  <c r="G47" i="49"/>
  <c r="E47" i="49"/>
  <c r="W46" i="49"/>
  <c r="U46" i="49"/>
  <c r="S46" i="49"/>
  <c r="Q46" i="49"/>
  <c r="O46" i="49"/>
  <c r="M46" i="49"/>
  <c r="K46" i="49"/>
  <c r="I46" i="49"/>
  <c r="G46" i="49"/>
  <c r="E46" i="49"/>
  <c r="W45" i="49"/>
  <c r="U45" i="49"/>
  <c r="S45" i="49"/>
  <c r="Q45" i="49"/>
  <c r="O45" i="49"/>
  <c r="M45" i="49"/>
  <c r="K45" i="49"/>
  <c r="I45" i="49"/>
  <c r="G45" i="49"/>
  <c r="E45" i="49"/>
  <c r="W44" i="49"/>
  <c r="U44" i="49"/>
  <c r="S44" i="49"/>
  <c r="Q44" i="49"/>
  <c r="O44" i="49"/>
  <c r="M44" i="49"/>
  <c r="K44" i="49"/>
  <c r="I44" i="49"/>
  <c r="G44" i="49"/>
  <c r="E44" i="49"/>
  <c r="W43" i="49"/>
  <c r="U43" i="49"/>
  <c r="S43" i="49"/>
  <c r="Q43" i="49"/>
  <c r="O43" i="49"/>
  <c r="M43" i="49"/>
  <c r="K43" i="49"/>
  <c r="I43" i="49"/>
  <c r="G43" i="49"/>
  <c r="E43" i="49"/>
  <c r="W42" i="49"/>
  <c r="U42" i="49"/>
  <c r="S42" i="49"/>
  <c r="Q42" i="49"/>
  <c r="O42" i="49"/>
  <c r="M42" i="49"/>
  <c r="K42" i="49"/>
  <c r="I42" i="49"/>
  <c r="G42" i="49"/>
  <c r="E42" i="49"/>
  <c r="W41" i="49"/>
  <c r="U41" i="49"/>
  <c r="S41" i="49"/>
  <c r="Q41" i="49"/>
  <c r="O41" i="49"/>
  <c r="M41" i="49"/>
  <c r="K41" i="49"/>
  <c r="I41" i="49"/>
  <c r="G41" i="49"/>
  <c r="E41" i="49"/>
  <c r="W40" i="49"/>
  <c r="U40" i="49"/>
  <c r="S40" i="49"/>
  <c r="Q40" i="49"/>
  <c r="O40" i="49"/>
  <c r="M40" i="49"/>
  <c r="K40" i="49"/>
  <c r="I40" i="49"/>
  <c r="G40" i="49"/>
  <c r="E40" i="49"/>
  <c r="W38" i="49"/>
  <c r="U38" i="49"/>
  <c r="S38" i="49"/>
  <c r="Q38" i="49"/>
  <c r="O38" i="49"/>
  <c r="M38" i="49"/>
  <c r="K38" i="49"/>
  <c r="I38" i="49"/>
  <c r="G38" i="49"/>
  <c r="E38" i="49"/>
  <c r="W37" i="49"/>
  <c r="U37" i="49"/>
  <c r="S37" i="49"/>
  <c r="Q37" i="49"/>
  <c r="O37" i="49"/>
  <c r="M37" i="49"/>
  <c r="K37" i="49"/>
  <c r="I37" i="49"/>
  <c r="G37" i="49"/>
  <c r="E37" i="49"/>
  <c r="W36" i="49"/>
  <c r="U36" i="49"/>
  <c r="S36" i="49"/>
  <c r="Q36" i="49"/>
  <c r="O36" i="49"/>
  <c r="M36" i="49"/>
  <c r="K36" i="49"/>
  <c r="I36" i="49"/>
  <c r="G36" i="49"/>
  <c r="E36" i="49"/>
  <c r="W35" i="49"/>
  <c r="U35" i="49"/>
  <c r="S35" i="49"/>
  <c r="Q35" i="49"/>
  <c r="O35" i="49"/>
  <c r="M35" i="49"/>
  <c r="K35" i="49"/>
  <c r="I35" i="49"/>
  <c r="G35" i="49"/>
  <c r="E35" i="49"/>
  <c r="W34" i="49"/>
  <c r="U34" i="49"/>
  <c r="S34" i="49"/>
  <c r="Q34" i="49"/>
  <c r="O34" i="49"/>
  <c r="M34" i="49"/>
  <c r="K34" i="49"/>
  <c r="I34" i="49"/>
  <c r="G34" i="49"/>
  <c r="E34" i="49"/>
  <c r="W33" i="49"/>
  <c r="U33" i="49"/>
  <c r="S33" i="49"/>
  <c r="Q33" i="49"/>
  <c r="O33" i="49"/>
  <c r="M33" i="49"/>
  <c r="K33" i="49"/>
  <c r="I33" i="49"/>
  <c r="G33" i="49"/>
  <c r="E33" i="49"/>
  <c r="W32" i="49"/>
  <c r="U32" i="49"/>
  <c r="S32" i="49"/>
  <c r="Q32" i="49"/>
  <c r="O32" i="49"/>
  <c r="M32" i="49"/>
  <c r="K32" i="49"/>
  <c r="I32" i="49"/>
  <c r="G32" i="49"/>
  <c r="E32" i="49"/>
  <c r="W31" i="49"/>
  <c r="U31" i="49"/>
  <c r="S31" i="49"/>
  <c r="Q31" i="49"/>
  <c r="O31" i="49"/>
  <c r="M31" i="49"/>
  <c r="K31" i="49"/>
  <c r="I31" i="49"/>
  <c r="G31" i="49"/>
  <c r="E31" i="49"/>
  <c r="W30" i="49"/>
  <c r="U30" i="49"/>
  <c r="S30" i="49"/>
  <c r="Q30" i="49"/>
  <c r="O30" i="49"/>
  <c r="M30" i="49"/>
  <c r="K30" i="49"/>
  <c r="I30" i="49"/>
  <c r="G30" i="49"/>
  <c r="E30" i="49"/>
  <c r="W29" i="49"/>
  <c r="U29" i="49"/>
  <c r="S29" i="49"/>
  <c r="Q29" i="49"/>
  <c r="O29" i="49"/>
  <c r="M29" i="49"/>
  <c r="K29" i="49"/>
  <c r="I29" i="49"/>
  <c r="G29" i="49"/>
  <c r="E29" i="49"/>
  <c r="W28" i="49"/>
  <c r="U28" i="49"/>
  <c r="S28" i="49"/>
  <c r="Q28" i="49"/>
  <c r="O28" i="49"/>
  <c r="M28" i="49"/>
  <c r="K28" i="49"/>
  <c r="I28" i="49"/>
  <c r="G28" i="49"/>
  <c r="E28" i="49"/>
  <c r="W27" i="49"/>
  <c r="U27" i="49"/>
  <c r="S27" i="49"/>
  <c r="Q27" i="49"/>
  <c r="O27" i="49"/>
  <c r="M27" i="49"/>
  <c r="K27" i="49"/>
  <c r="I27" i="49"/>
  <c r="G27" i="49"/>
  <c r="E27" i="49"/>
  <c r="W26" i="49"/>
  <c r="U26" i="49"/>
  <c r="S26" i="49"/>
  <c r="Q26" i="49"/>
  <c r="O26" i="49"/>
  <c r="M26" i="49"/>
  <c r="K26" i="49"/>
  <c r="I26" i="49"/>
  <c r="G26" i="49"/>
  <c r="E26" i="49"/>
  <c r="W25" i="49"/>
  <c r="U25" i="49"/>
  <c r="S25" i="49"/>
  <c r="Q25" i="49"/>
  <c r="O25" i="49"/>
  <c r="M25" i="49"/>
  <c r="K25" i="49"/>
  <c r="I25" i="49"/>
  <c r="G25" i="49"/>
  <c r="E25" i="49"/>
  <c r="W24" i="49"/>
  <c r="U24" i="49"/>
  <c r="S24" i="49"/>
  <c r="Q24" i="49"/>
  <c r="O24" i="49"/>
  <c r="M24" i="49"/>
  <c r="K24" i="49"/>
  <c r="I24" i="49"/>
  <c r="G24" i="49"/>
  <c r="E24" i="49"/>
  <c r="W22" i="49"/>
  <c r="U22" i="49"/>
  <c r="S22" i="49"/>
  <c r="Q22" i="49"/>
  <c r="O22" i="49"/>
  <c r="M22" i="49"/>
  <c r="K22" i="49"/>
  <c r="I22" i="49"/>
  <c r="G22" i="49"/>
  <c r="E22" i="49"/>
  <c r="W21" i="49"/>
  <c r="U21" i="49"/>
  <c r="S21" i="49"/>
  <c r="Q21" i="49"/>
  <c r="O21" i="49"/>
  <c r="M21" i="49"/>
  <c r="K21" i="49"/>
  <c r="I21" i="49"/>
  <c r="G21" i="49"/>
  <c r="E21" i="49"/>
  <c r="W20" i="49"/>
  <c r="U20" i="49"/>
  <c r="S20" i="49"/>
  <c r="Q20" i="49"/>
  <c r="O20" i="49"/>
  <c r="M20" i="49"/>
  <c r="K20" i="49"/>
  <c r="I20" i="49"/>
  <c r="G20" i="49"/>
  <c r="E20" i="49"/>
  <c r="W19" i="49"/>
  <c r="U19" i="49"/>
  <c r="S19" i="49"/>
  <c r="Q19" i="49"/>
  <c r="O19" i="49"/>
  <c r="M19" i="49"/>
  <c r="K19" i="49"/>
  <c r="I19" i="49"/>
  <c r="G19" i="49"/>
  <c r="E19" i="49"/>
  <c r="W18" i="49"/>
  <c r="U18" i="49"/>
  <c r="S18" i="49"/>
  <c r="Q18" i="49"/>
  <c r="O18" i="49"/>
  <c r="M18" i="49"/>
  <c r="K18" i="49"/>
  <c r="I18" i="49"/>
  <c r="G18" i="49"/>
  <c r="E18" i="49"/>
  <c r="W17" i="49"/>
  <c r="U17" i="49"/>
  <c r="S17" i="49"/>
  <c r="Q17" i="49"/>
  <c r="O17" i="49"/>
  <c r="M17" i="49"/>
  <c r="K17" i="49"/>
  <c r="I17" i="49"/>
  <c r="G17" i="49"/>
  <c r="E17" i="49"/>
  <c r="W16" i="49"/>
  <c r="U16" i="49"/>
  <c r="S16" i="49"/>
  <c r="Q16" i="49"/>
  <c r="O16" i="49"/>
  <c r="M16" i="49"/>
  <c r="K16" i="49"/>
  <c r="I16" i="49"/>
  <c r="G16" i="49"/>
  <c r="E16" i="49"/>
  <c r="W15" i="49"/>
  <c r="U15" i="49"/>
  <c r="S15" i="49"/>
  <c r="Q15" i="49"/>
  <c r="O15" i="49"/>
  <c r="M15" i="49"/>
  <c r="K15" i="49"/>
  <c r="I15" i="49"/>
  <c r="G15" i="49"/>
  <c r="E15" i="49"/>
  <c r="W14" i="49"/>
  <c r="U14" i="49"/>
  <c r="S14" i="49"/>
  <c r="Q14" i="49"/>
  <c r="O14" i="49"/>
  <c r="M14" i="49"/>
  <c r="K14" i="49"/>
  <c r="I14" i="49"/>
  <c r="G14" i="49"/>
  <c r="E14" i="49"/>
  <c r="W13" i="49"/>
  <c r="U13" i="49"/>
  <c r="S13" i="49"/>
  <c r="Q13" i="49"/>
  <c r="O13" i="49"/>
  <c r="M13" i="49"/>
  <c r="K13" i="49"/>
  <c r="I13" i="49"/>
  <c r="G13" i="49"/>
  <c r="E13" i="49"/>
  <c r="W12" i="49"/>
  <c r="U12" i="49"/>
  <c r="S12" i="49"/>
  <c r="Q12" i="49"/>
  <c r="O12" i="49"/>
  <c r="M12" i="49"/>
  <c r="K12" i="49"/>
  <c r="I12" i="49"/>
  <c r="G12" i="49"/>
  <c r="E12" i="49"/>
  <c r="W11" i="49"/>
  <c r="U11" i="49"/>
  <c r="S11" i="49"/>
  <c r="Q11" i="49"/>
  <c r="O11" i="49"/>
  <c r="M11" i="49"/>
  <c r="K11" i="49"/>
  <c r="I11" i="49"/>
  <c r="G11" i="49"/>
  <c r="E11" i="49"/>
  <c r="W10" i="49"/>
  <c r="U10" i="49"/>
  <c r="S10" i="49"/>
  <c r="Q10" i="49"/>
  <c r="O10" i="49"/>
  <c r="M10" i="49"/>
  <c r="K10" i="49"/>
  <c r="I10" i="49"/>
  <c r="G10" i="49"/>
  <c r="E10" i="49"/>
  <c r="C64" i="19"/>
  <c r="C65" i="19"/>
  <c r="C66" i="19"/>
  <c r="C67" i="19"/>
  <c r="C68" i="19"/>
  <c r="C69" i="19"/>
  <c r="C70" i="19"/>
  <c r="C71" i="19"/>
  <c r="C72" i="19"/>
  <c r="C73" i="19"/>
  <c r="C74" i="19"/>
  <c r="C75" i="19"/>
  <c r="C76" i="19"/>
  <c r="C77" i="19"/>
  <c r="C78" i="19"/>
  <c r="C79" i="19"/>
  <c r="C80" i="19"/>
  <c r="C63" i="19"/>
  <c r="C62" i="19"/>
  <c r="C59" i="19"/>
  <c r="C60" i="19"/>
  <c r="C45" i="19"/>
  <c r="C46" i="19"/>
  <c r="C47" i="19"/>
  <c r="C48" i="19"/>
  <c r="C49" i="19"/>
  <c r="C50" i="19"/>
  <c r="C51" i="19"/>
  <c r="C52" i="19"/>
  <c r="C53" i="19"/>
  <c r="C54" i="19"/>
  <c r="C55" i="19"/>
  <c r="C56" i="19"/>
  <c r="C57" i="19"/>
  <c r="C58" i="19"/>
  <c r="C44" i="19"/>
  <c r="C43" i="19"/>
  <c r="C41" i="19"/>
  <c r="C29" i="19"/>
  <c r="C30" i="19"/>
  <c r="C31" i="19"/>
  <c r="C32" i="19"/>
  <c r="C33" i="19"/>
  <c r="C34" i="19"/>
  <c r="C35" i="19"/>
  <c r="C36" i="19"/>
  <c r="C37" i="19"/>
  <c r="C38" i="19"/>
  <c r="C39" i="19"/>
  <c r="C40" i="19"/>
  <c r="C28" i="19"/>
  <c r="C27" i="19"/>
  <c r="C25" i="19"/>
  <c r="C15" i="19"/>
  <c r="C16" i="19"/>
  <c r="C17" i="19"/>
  <c r="C18" i="19"/>
  <c r="C19" i="19"/>
  <c r="C20" i="19"/>
  <c r="C21" i="19"/>
  <c r="C22" i="19"/>
  <c r="C23" i="19"/>
  <c r="C24" i="19"/>
  <c r="C14" i="19"/>
  <c r="C13" i="19"/>
  <c r="R81" i="49" l="1"/>
  <c r="R82" i="49" s="1"/>
  <c r="D82" i="49"/>
  <c r="T81" i="49"/>
  <c r="T82" i="49" s="1"/>
  <c r="L81" i="49"/>
  <c r="L82" i="49" s="1"/>
  <c r="J81" i="49"/>
  <c r="J82" i="49" s="1"/>
  <c r="F81" i="49"/>
  <c r="F82" i="49" s="1"/>
  <c r="V81" i="49"/>
  <c r="V82" i="49" s="1"/>
  <c r="H81" i="49"/>
  <c r="H82" i="49" s="1"/>
  <c r="P81" i="49"/>
  <c r="P82" i="49" s="1"/>
  <c r="N81" i="49"/>
  <c r="N82" i="49" s="1"/>
  <c r="W77" i="48"/>
  <c r="U77" i="48"/>
  <c r="S77" i="48"/>
  <c r="Q77" i="48"/>
  <c r="O77" i="48"/>
  <c r="M77" i="48"/>
  <c r="K77" i="48"/>
  <c r="I77" i="48"/>
  <c r="G77" i="48"/>
  <c r="E77" i="48"/>
  <c r="W76" i="48"/>
  <c r="U76" i="48"/>
  <c r="S76" i="48"/>
  <c r="Q76" i="48"/>
  <c r="O76" i="48"/>
  <c r="M76" i="48"/>
  <c r="K76" i="48"/>
  <c r="I76" i="48"/>
  <c r="G76" i="48"/>
  <c r="E76" i="48"/>
  <c r="W75" i="48"/>
  <c r="U75" i="48"/>
  <c r="S75" i="48"/>
  <c r="Q75" i="48"/>
  <c r="O75" i="48"/>
  <c r="M75" i="48"/>
  <c r="K75" i="48"/>
  <c r="I75" i="48"/>
  <c r="G75" i="48"/>
  <c r="E75" i="48"/>
  <c r="W74" i="48"/>
  <c r="U74" i="48"/>
  <c r="S74" i="48"/>
  <c r="Q74" i="48"/>
  <c r="O74" i="48"/>
  <c r="M74" i="48"/>
  <c r="K74" i="48"/>
  <c r="I74" i="48"/>
  <c r="G74" i="48"/>
  <c r="E74" i="48"/>
  <c r="W73" i="48"/>
  <c r="U73" i="48"/>
  <c r="S73" i="48"/>
  <c r="Q73" i="48"/>
  <c r="O73" i="48"/>
  <c r="M73" i="48"/>
  <c r="K73" i="48"/>
  <c r="I73" i="48"/>
  <c r="G73" i="48"/>
  <c r="E73" i="48"/>
  <c r="W72" i="48"/>
  <c r="U72" i="48"/>
  <c r="S72" i="48"/>
  <c r="Q72" i="48"/>
  <c r="O72" i="48"/>
  <c r="M72" i="48"/>
  <c r="K72" i="48"/>
  <c r="I72" i="48"/>
  <c r="G72" i="48"/>
  <c r="E72" i="48"/>
  <c r="W71" i="48"/>
  <c r="U71" i="48"/>
  <c r="S71" i="48"/>
  <c r="Q71" i="48"/>
  <c r="O71" i="48"/>
  <c r="M71" i="48"/>
  <c r="K71" i="48"/>
  <c r="I71" i="48"/>
  <c r="G71" i="48"/>
  <c r="E71" i="48"/>
  <c r="W70" i="48"/>
  <c r="U70" i="48"/>
  <c r="S70" i="48"/>
  <c r="Q70" i="48"/>
  <c r="O70" i="48"/>
  <c r="M70" i="48"/>
  <c r="K70" i="48"/>
  <c r="I70" i="48"/>
  <c r="G70" i="48"/>
  <c r="E70" i="48"/>
  <c r="W69" i="48"/>
  <c r="U69" i="48"/>
  <c r="S69" i="48"/>
  <c r="Q69" i="48"/>
  <c r="O69" i="48"/>
  <c r="M69" i="48"/>
  <c r="K69" i="48"/>
  <c r="I69" i="48"/>
  <c r="G69" i="48"/>
  <c r="E69" i="48"/>
  <c r="W68" i="48"/>
  <c r="U68" i="48"/>
  <c r="S68" i="48"/>
  <c r="Q68" i="48"/>
  <c r="O68" i="48"/>
  <c r="M68" i="48"/>
  <c r="K68" i="48"/>
  <c r="I68" i="48"/>
  <c r="G68" i="48"/>
  <c r="E68" i="48"/>
  <c r="W67" i="48"/>
  <c r="U67" i="48"/>
  <c r="S67" i="48"/>
  <c r="Q67" i="48"/>
  <c r="O67" i="48"/>
  <c r="M67" i="48"/>
  <c r="K67" i="48"/>
  <c r="I67" i="48"/>
  <c r="G67" i="48"/>
  <c r="E67" i="48"/>
  <c r="W66" i="48"/>
  <c r="U66" i="48"/>
  <c r="S66" i="48"/>
  <c r="Q66" i="48"/>
  <c r="O66" i="48"/>
  <c r="M66" i="48"/>
  <c r="K66" i="48"/>
  <c r="I66" i="48"/>
  <c r="G66" i="48"/>
  <c r="E66" i="48"/>
  <c r="W65" i="48"/>
  <c r="U65" i="48"/>
  <c r="S65" i="48"/>
  <c r="Q65" i="48"/>
  <c r="O65" i="48"/>
  <c r="M65" i="48"/>
  <c r="K65" i="48"/>
  <c r="I65" i="48"/>
  <c r="G65" i="48"/>
  <c r="E65" i="48"/>
  <c r="W64" i="48"/>
  <c r="U64" i="48"/>
  <c r="S64" i="48"/>
  <c r="Q64" i="48"/>
  <c r="O64" i="48"/>
  <c r="M64" i="48"/>
  <c r="K64" i="48"/>
  <c r="I64" i="48"/>
  <c r="G64" i="48"/>
  <c r="E64" i="48"/>
  <c r="W63" i="48"/>
  <c r="U63" i="48"/>
  <c r="S63" i="48"/>
  <c r="Q63" i="48"/>
  <c r="O63" i="48"/>
  <c r="M63" i="48"/>
  <c r="K63" i="48"/>
  <c r="I63" i="48"/>
  <c r="G63" i="48"/>
  <c r="E63" i="48"/>
  <c r="W62" i="48"/>
  <c r="U62" i="48"/>
  <c r="S62" i="48"/>
  <c r="Q62" i="48"/>
  <c r="O62" i="48"/>
  <c r="M62" i="48"/>
  <c r="K62" i="48"/>
  <c r="I62" i="48"/>
  <c r="G62" i="48"/>
  <c r="E62" i="48"/>
  <c r="W61" i="48"/>
  <c r="U61" i="48"/>
  <c r="S61" i="48"/>
  <c r="Q61" i="48"/>
  <c r="O61" i="48"/>
  <c r="M61" i="48"/>
  <c r="K61" i="48"/>
  <c r="I61" i="48"/>
  <c r="G61" i="48"/>
  <c r="E61" i="48"/>
  <c r="W60" i="48"/>
  <c r="U60" i="48"/>
  <c r="S60" i="48"/>
  <c r="Q60" i="48"/>
  <c r="O60" i="48"/>
  <c r="M60" i="48"/>
  <c r="K60" i="48"/>
  <c r="I60" i="48"/>
  <c r="G60" i="48"/>
  <c r="E60" i="48"/>
  <c r="W59" i="48"/>
  <c r="U59" i="48"/>
  <c r="S59" i="48"/>
  <c r="Q59" i="48"/>
  <c r="O59" i="48"/>
  <c r="M59" i="48"/>
  <c r="K59" i="48"/>
  <c r="I59" i="48"/>
  <c r="G59" i="48"/>
  <c r="F81" i="48" s="1"/>
  <c r="F82" i="48" s="1"/>
  <c r="E59" i="48"/>
  <c r="W57" i="48"/>
  <c r="U57" i="48"/>
  <c r="S57" i="48"/>
  <c r="Q57" i="48"/>
  <c r="O57" i="48"/>
  <c r="M57" i="48"/>
  <c r="K57" i="48"/>
  <c r="I57" i="48"/>
  <c r="G57" i="48"/>
  <c r="E57" i="48"/>
  <c r="W56" i="48"/>
  <c r="U56" i="48"/>
  <c r="S56" i="48"/>
  <c r="Q56" i="48"/>
  <c r="O56" i="48"/>
  <c r="M56" i="48"/>
  <c r="K56" i="48"/>
  <c r="I56" i="48"/>
  <c r="G56" i="48"/>
  <c r="E56" i="48"/>
  <c r="W55" i="48"/>
  <c r="U55" i="48"/>
  <c r="S55" i="48"/>
  <c r="Q55" i="48"/>
  <c r="O55" i="48"/>
  <c r="M55" i="48"/>
  <c r="K55" i="48"/>
  <c r="I55" i="48"/>
  <c r="G55" i="48"/>
  <c r="E55" i="48"/>
  <c r="W54" i="48"/>
  <c r="U54" i="48"/>
  <c r="S54" i="48"/>
  <c r="Q54" i="48"/>
  <c r="O54" i="48"/>
  <c r="M54" i="48"/>
  <c r="K54" i="48"/>
  <c r="I54" i="48"/>
  <c r="G54" i="48"/>
  <c r="E54" i="48"/>
  <c r="W53" i="48"/>
  <c r="U53" i="48"/>
  <c r="S53" i="48"/>
  <c r="Q53" i="48"/>
  <c r="O53" i="48"/>
  <c r="M53" i="48"/>
  <c r="K53" i="48"/>
  <c r="I53" i="48"/>
  <c r="G53" i="48"/>
  <c r="E53" i="48"/>
  <c r="W52" i="48"/>
  <c r="U52" i="48"/>
  <c r="S52" i="48"/>
  <c r="Q52" i="48"/>
  <c r="O52" i="48"/>
  <c r="M52" i="48"/>
  <c r="K52" i="48"/>
  <c r="I52" i="48"/>
  <c r="G52" i="48"/>
  <c r="E52" i="48"/>
  <c r="W51" i="48"/>
  <c r="U51" i="48"/>
  <c r="S51" i="48"/>
  <c r="Q51" i="48"/>
  <c r="O51" i="48"/>
  <c r="M51" i="48"/>
  <c r="K51" i="48"/>
  <c r="I51" i="48"/>
  <c r="G51" i="48"/>
  <c r="E51" i="48"/>
  <c r="W50" i="48"/>
  <c r="U50" i="48"/>
  <c r="S50" i="48"/>
  <c r="Q50" i="48"/>
  <c r="O50" i="48"/>
  <c r="M50" i="48"/>
  <c r="K50" i="48"/>
  <c r="I50" i="48"/>
  <c r="G50" i="48"/>
  <c r="E50" i="48"/>
  <c r="W49" i="48"/>
  <c r="U49" i="48"/>
  <c r="S49" i="48"/>
  <c r="Q49" i="48"/>
  <c r="O49" i="48"/>
  <c r="M49" i="48"/>
  <c r="K49" i="48"/>
  <c r="I49" i="48"/>
  <c r="G49" i="48"/>
  <c r="E49" i="48"/>
  <c r="W48" i="48"/>
  <c r="U48" i="48"/>
  <c r="S48" i="48"/>
  <c r="Q48" i="48"/>
  <c r="O48" i="48"/>
  <c r="M48" i="48"/>
  <c r="K48" i="48"/>
  <c r="I48" i="48"/>
  <c r="G48" i="48"/>
  <c r="E48" i="48"/>
  <c r="W47" i="48"/>
  <c r="U47" i="48"/>
  <c r="S47" i="48"/>
  <c r="Q47" i="48"/>
  <c r="O47" i="48"/>
  <c r="M47" i="48"/>
  <c r="K47" i="48"/>
  <c r="I47" i="48"/>
  <c r="G47" i="48"/>
  <c r="E47" i="48"/>
  <c r="W46" i="48"/>
  <c r="U46" i="48"/>
  <c r="S46" i="48"/>
  <c r="Q46" i="48"/>
  <c r="O46" i="48"/>
  <c r="M46" i="48"/>
  <c r="K46" i="48"/>
  <c r="I46" i="48"/>
  <c r="G46" i="48"/>
  <c r="E46" i="48"/>
  <c r="W45" i="48"/>
  <c r="U45" i="48"/>
  <c r="S45" i="48"/>
  <c r="Q45" i="48"/>
  <c r="O45" i="48"/>
  <c r="M45" i="48"/>
  <c r="K45" i="48"/>
  <c r="I45" i="48"/>
  <c r="G45" i="48"/>
  <c r="E45" i="48"/>
  <c r="W44" i="48"/>
  <c r="U44" i="48"/>
  <c r="S44" i="48"/>
  <c r="Q44" i="48"/>
  <c r="O44" i="48"/>
  <c r="M44" i="48"/>
  <c r="K44" i="48"/>
  <c r="I44" i="48"/>
  <c r="G44" i="48"/>
  <c r="E44" i="48"/>
  <c r="W43" i="48"/>
  <c r="U43" i="48"/>
  <c r="S43" i="48"/>
  <c r="Q43" i="48"/>
  <c r="O43" i="48"/>
  <c r="M43" i="48"/>
  <c r="K43" i="48"/>
  <c r="I43" i="48"/>
  <c r="G43" i="48"/>
  <c r="E43" i="48"/>
  <c r="W42" i="48"/>
  <c r="U42" i="48"/>
  <c r="S42" i="48"/>
  <c r="Q42" i="48"/>
  <c r="O42" i="48"/>
  <c r="M42" i="48"/>
  <c r="K42" i="48"/>
  <c r="I42" i="48"/>
  <c r="G42" i="48"/>
  <c r="E42" i="48"/>
  <c r="W41" i="48"/>
  <c r="U41" i="48"/>
  <c r="S41" i="48"/>
  <c r="Q41" i="48"/>
  <c r="O41" i="48"/>
  <c r="M41" i="48"/>
  <c r="K41" i="48"/>
  <c r="I41" i="48"/>
  <c r="G41" i="48"/>
  <c r="E41" i="48"/>
  <c r="W40" i="48"/>
  <c r="V81" i="48" s="1"/>
  <c r="V82" i="48" s="1"/>
  <c r="U40" i="48"/>
  <c r="S40" i="48"/>
  <c r="Q40" i="48"/>
  <c r="O40" i="48"/>
  <c r="M40" i="48"/>
  <c r="K40" i="48"/>
  <c r="I40" i="48"/>
  <c r="G40" i="48"/>
  <c r="E40" i="48"/>
  <c r="W38" i="48"/>
  <c r="U38" i="48"/>
  <c r="S38" i="48"/>
  <c r="Q38" i="48"/>
  <c r="O38" i="48"/>
  <c r="M38" i="48"/>
  <c r="K38" i="48"/>
  <c r="I38" i="48"/>
  <c r="G38" i="48"/>
  <c r="E38" i="48"/>
  <c r="W37" i="48"/>
  <c r="U37" i="48"/>
  <c r="S37" i="48"/>
  <c r="Q37" i="48"/>
  <c r="O37" i="48"/>
  <c r="M37" i="48"/>
  <c r="K37" i="48"/>
  <c r="I37" i="48"/>
  <c r="G37" i="48"/>
  <c r="E37" i="48"/>
  <c r="W36" i="48"/>
  <c r="U36" i="48"/>
  <c r="S36" i="48"/>
  <c r="Q36" i="48"/>
  <c r="O36" i="48"/>
  <c r="M36" i="48"/>
  <c r="K36" i="48"/>
  <c r="I36" i="48"/>
  <c r="G36" i="48"/>
  <c r="E36" i="48"/>
  <c r="W35" i="48"/>
  <c r="U35" i="48"/>
  <c r="S35" i="48"/>
  <c r="Q35" i="48"/>
  <c r="O35" i="48"/>
  <c r="M35" i="48"/>
  <c r="K35" i="48"/>
  <c r="I35" i="48"/>
  <c r="G35" i="48"/>
  <c r="E35" i="48"/>
  <c r="W34" i="48"/>
  <c r="U34" i="48"/>
  <c r="S34" i="48"/>
  <c r="Q34" i="48"/>
  <c r="O34" i="48"/>
  <c r="M34" i="48"/>
  <c r="K34" i="48"/>
  <c r="I34" i="48"/>
  <c r="G34" i="48"/>
  <c r="E34" i="48"/>
  <c r="W33" i="48"/>
  <c r="U33" i="48"/>
  <c r="S33" i="48"/>
  <c r="Q33" i="48"/>
  <c r="O33" i="48"/>
  <c r="M33" i="48"/>
  <c r="K33" i="48"/>
  <c r="I33" i="48"/>
  <c r="G33" i="48"/>
  <c r="E33" i="48"/>
  <c r="W32" i="48"/>
  <c r="U32" i="48"/>
  <c r="S32" i="48"/>
  <c r="Q32" i="48"/>
  <c r="O32" i="48"/>
  <c r="M32" i="48"/>
  <c r="K32" i="48"/>
  <c r="I32" i="48"/>
  <c r="G32" i="48"/>
  <c r="E32" i="48"/>
  <c r="W31" i="48"/>
  <c r="U31" i="48"/>
  <c r="S31" i="48"/>
  <c r="Q31" i="48"/>
  <c r="O31" i="48"/>
  <c r="M31" i="48"/>
  <c r="K31" i="48"/>
  <c r="I31" i="48"/>
  <c r="G31" i="48"/>
  <c r="E31" i="48"/>
  <c r="W30" i="48"/>
  <c r="U30" i="48"/>
  <c r="S30" i="48"/>
  <c r="Q30" i="48"/>
  <c r="O30" i="48"/>
  <c r="M30" i="48"/>
  <c r="K30" i="48"/>
  <c r="I30" i="48"/>
  <c r="G30" i="48"/>
  <c r="E30" i="48"/>
  <c r="W29" i="48"/>
  <c r="U29" i="48"/>
  <c r="S29" i="48"/>
  <c r="Q29" i="48"/>
  <c r="O29" i="48"/>
  <c r="M29" i="48"/>
  <c r="K29" i="48"/>
  <c r="I29" i="48"/>
  <c r="G29" i="48"/>
  <c r="E29" i="48"/>
  <c r="W28" i="48"/>
  <c r="U28" i="48"/>
  <c r="S28" i="48"/>
  <c r="Q28" i="48"/>
  <c r="O28" i="48"/>
  <c r="M28" i="48"/>
  <c r="K28" i="48"/>
  <c r="I28" i="48"/>
  <c r="G28" i="48"/>
  <c r="E28" i="48"/>
  <c r="W27" i="48"/>
  <c r="U27" i="48"/>
  <c r="S27" i="48"/>
  <c r="Q27" i="48"/>
  <c r="O27" i="48"/>
  <c r="M27" i="48"/>
  <c r="K27" i="48"/>
  <c r="I27" i="48"/>
  <c r="G27" i="48"/>
  <c r="E27" i="48"/>
  <c r="W26" i="48"/>
  <c r="U26" i="48"/>
  <c r="S26" i="48"/>
  <c r="Q26" i="48"/>
  <c r="O26" i="48"/>
  <c r="M26" i="48"/>
  <c r="K26" i="48"/>
  <c r="I26" i="48"/>
  <c r="G26" i="48"/>
  <c r="E26" i="48"/>
  <c r="W25" i="48"/>
  <c r="U25" i="48"/>
  <c r="S25" i="48"/>
  <c r="Q25" i="48"/>
  <c r="O25" i="48"/>
  <c r="M25" i="48"/>
  <c r="K25" i="48"/>
  <c r="I25" i="48"/>
  <c r="G25" i="48"/>
  <c r="E25" i="48"/>
  <c r="W24" i="48"/>
  <c r="U24" i="48"/>
  <c r="S24" i="48"/>
  <c r="Q24" i="48"/>
  <c r="O24" i="48"/>
  <c r="M24" i="48"/>
  <c r="K24" i="48"/>
  <c r="I24" i="48"/>
  <c r="G24" i="48"/>
  <c r="E24" i="48"/>
  <c r="W22" i="48"/>
  <c r="U22" i="48"/>
  <c r="S22" i="48"/>
  <c r="Q22" i="48"/>
  <c r="O22" i="48"/>
  <c r="M22" i="48"/>
  <c r="K22" i="48"/>
  <c r="I22" i="48"/>
  <c r="G22" i="48"/>
  <c r="E22" i="48"/>
  <c r="W21" i="48"/>
  <c r="U21" i="48"/>
  <c r="S21" i="48"/>
  <c r="Q21" i="48"/>
  <c r="O21" i="48"/>
  <c r="M21" i="48"/>
  <c r="K21" i="48"/>
  <c r="I21" i="48"/>
  <c r="G21" i="48"/>
  <c r="E21" i="48"/>
  <c r="W20" i="48"/>
  <c r="U20" i="48"/>
  <c r="S20" i="48"/>
  <c r="Q20" i="48"/>
  <c r="O20" i="48"/>
  <c r="M20" i="48"/>
  <c r="K20" i="48"/>
  <c r="I20" i="48"/>
  <c r="G20" i="48"/>
  <c r="E20" i="48"/>
  <c r="W19" i="48"/>
  <c r="U19" i="48"/>
  <c r="S19" i="48"/>
  <c r="Q19" i="48"/>
  <c r="O19" i="48"/>
  <c r="M19" i="48"/>
  <c r="K19" i="48"/>
  <c r="I19" i="48"/>
  <c r="G19" i="48"/>
  <c r="E19" i="48"/>
  <c r="W18" i="48"/>
  <c r="U18" i="48"/>
  <c r="S18" i="48"/>
  <c r="Q18" i="48"/>
  <c r="O18" i="48"/>
  <c r="M18" i="48"/>
  <c r="K18" i="48"/>
  <c r="I18" i="48"/>
  <c r="G18" i="48"/>
  <c r="E18" i="48"/>
  <c r="W17" i="48"/>
  <c r="U17" i="48"/>
  <c r="S17" i="48"/>
  <c r="Q17" i="48"/>
  <c r="O17" i="48"/>
  <c r="M17" i="48"/>
  <c r="K17" i="48"/>
  <c r="I17" i="48"/>
  <c r="G17" i="48"/>
  <c r="E17" i="48"/>
  <c r="W16" i="48"/>
  <c r="U16" i="48"/>
  <c r="S16" i="48"/>
  <c r="Q16" i="48"/>
  <c r="O16" i="48"/>
  <c r="M16" i="48"/>
  <c r="K16" i="48"/>
  <c r="I16" i="48"/>
  <c r="G16" i="48"/>
  <c r="E16" i="48"/>
  <c r="W15" i="48"/>
  <c r="U15" i="48"/>
  <c r="S15" i="48"/>
  <c r="Q15" i="48"/>
  <c r="O15" i="48"/>
  <c r="M15" i="48"/>
  <c r="K15" i="48"/>
  <c r="I15" i="48"/>
  <c r="G15" i="48"/>
  <c r="E15" i="48"/>
  <c r="W14" i="48"/>
  <c r="U14" i="48"/>
  <c r="S14" i="48"/>
  <c r="Q14" i="48"/>
  <c r="O14" i="48"/>
  <c r="M14" i="48"/>
  <c r="K14" i="48"/>
  <c r="I14" i="48"/>
  <c r="G14" i="48"/>
  <c r="E14" i="48"/>
  <c r="W13" i="48"/>
  <c r="U13" i="48"/>
  <c r="S13" i="48"/>
  <c r="Q13" i="48"/>
  <c r="O13" i="48"/>
  <c r="M13" i="48"/>
  <c r="K13" i="48"/>
  <c r="I13" i="48"/>
  <c r="G13" i="48"/>
  <c r="E13" i="48"/>
  <c r="W12" i="48"/>
  <c r="U12" i="48"/>
  <c r="S12" i="48"/>
  <c r="Q12" i="48"/>
  <c r="O12" i="48"/>
  <c r="M12" i="48"/>
  <c r="K12" i="48"/>
  <c r="I12" i="48"/>
  <c r="G12" i="48"/>
  <c r="E12" i="48"/>
  <c r="W11" i="48"/>
  <c r="U11" i="48"/>
  <c r="S11" i="48"/>
  <c r="Q11" i="48"/>
  <c r="O11" i="48"/>
  <c r="M11" i="48"/>
  <c r="K11" i="48"/>
  <c r="I11" i="48"/>
  <c r="G11" i="48"/>
  <c r="E11" i="48"/>
  <c r="W10" i="48"/>
  <c r="U10" i="48"/>
  <c r="S10" i="48"/>
  <c r="Q10" i="48"/>
  <c r="O10" i="48"/>
  <c r="M10" i="48"/>
  <c r="K10" i="48"/>
  <c r="I10" i="48"/>
  <c r="G10" i="48"/>
  <c r="E10" i="48"/>
  <c r="R81" i="48"/>
  <c r="R82" i="48" s="1"/>
  <c r="F82" i="22"/>
  <c r="H82" i="22"/>
  <c r="J82" i="22"/>
  <c r="L82" i="22"/>
  <c r="N82" i="22"/>
  <c r="P82" i="22"/>
  <c r="R82" i="22"/>
  <c r="T82" i="22"/>
  <c r="V82" i="22"/>
  <c r="D82" i="22"/>
  <c r="F81" i="22"/>
  <c r="H81" i="22"/>
  <c r="J81" i="22"/>
  <c r="L81" i="22"/>
  <c r="N81" i="22"/>
  <c r="P81" i="22"/>
  <c r="R81" i="22"/>
  <c r="T81" i="22"/>
  <c r="V81" i="22"/>
  <c r="D81" i="22"/>
  <c r="W77" i="22"/>
  <c r="W76" i="22"/>
  <c r="W75" i="22"/>
  <c r="W74" i="22"/>
  <c r="W73" i="22"/>
  <c r="W72" i="22"/>
  <c r="W71" i="22"/>
  <c r="W70" i="22"/>
  <c r="W69" i="22"/>
  <c r="W68" i="22"/>
  <c r="W67" i="22"/>
  <c r="W66" i="22"/>
  <c r="W65" i="22"/>
  <c r="W64" i="22"/>
  <c r="W63" i="22"/>
  <c r="W62" i="22"/>
  <c r="W61" i="22"/>
  <c r="W60" i="22"/>
  <c r="W59" i="22"/>
  <c r="U77" i="22"/>
  <c r="U76" i="22"/>
  <c r="U75" i="22"/>
  <c r="U74" i="22"/>
  <c r="U73" i="22"/>
  <c r="U72" i="22"/>
  <c r="U71" i="22"/>
  <c r="U70" i="22"/>
  <c r="U69" i="22"/>
  <c r="U68" i="22"/>
  <c r="U67" i="22"/>
  <c r="U66" i="22"/>
  <c r="U65" i="22"/>
  <c r="U64" i="22"/>
  <c r="U63" i="22"/>
  <c r="U62" i="22"/>
  <c r="U61" i="22"/>
  <c r="U60" i="22"/>
  <c r="U59" i="22"/>
  <c r="S77" i="22"/>
  <c r="S76" i="22"/>
  <c r="S75" i="22"/>
  <c r="S74" i="22"/>
  <c r="S73" i="22"/>
  <c r="S72" i="22"/>
  <c r="S71" i="22"/>
  <c r="S70" i="22"/>
  <c r="S69" i="22"/>
  <c r="S68" i="22"/>
  <c r="S67" i="22"/>
  <c r="S66" i="22"/>
  <c r="S65" i="22"/>
  <c r="S64" i="22"/>
  <c r="S63" i="22"/>
  <c r="S62" i="22"/>
  <c r="S61" i="22"/>
  <c r="S60" i="22"/>
  <c r="S59" i="22"/>
  <c r="Q77" i="22"/>
  <c r="Q76" i="22"/>
  <c r="Q75" i="22"/>
  <c r="Q74" i="22"/>
  <c r="Q73" i="22"/>
  <c r="Q72" i="22"/>
  <c r="Q71" i="22"/>
  <c r="Q70" i="22"/>
  <c r="Q69" i="22"/>
  <c r="Q68" i="22"/>
  <c r="Q67" i="22"/>
  <c r="Q66" i="22"/>
  <c r="Q65" i="22"/>
  <c r="Q64" i="22"/>
  <c r="Q63" i="22"/>
  <c r="Q62" i="22"/>
  <c r="Q61" i="22"/>
  <c r="Q60" i="22"/>
  <c r="Q59" i="22"/>
  <c r="O77" i="22"/>
  <c r="O76" i="22"/>
  <c r="O75" i="22"/>
  <c r="O74" i="22"/>
  <c r="O73" i="22"/>
  <c r="O72" i="22"/>
  <c r="O71" i="22"/>
  <c r="O70" i="22"/>
  <c r="O69" i="22"/>
  <c r="O68" i="22"/>
  <c r="O67" i="22"/>
  <c r="O66" i="22"/>
  <c r="O65" i="22"/>
  <c r="O64" i="22"/>
  <c r="O63" i="22"/>
  <c r="O62" i="22"/>
  <c r="O61" i="22"/>
  <c r="O60" i="22"/>
  <c r="O59" i="22"/>
  <c r="M77" i="22"/>
  <c r="M76" i="22"/>
  <c r="M75" i="22"/>
  <c r="M74" i="22"/>
  <c r="M73" i="22"/>
  <c r="M72" i="22"/>
  <c r="M71" i="22"/>
  <c r="M70" i="22"/>
  <c r="M69" i="22"/>
  <c r="M68" i="22"/>
  <c r="M67" i="22"/>
  <c r="M66" i="22"/>
  <c r="M65" i="22"/>
  <c r="M64" i="22"/>
  <c r="M63" i="22"/>
  <c r="M62" i="22"/>
  <c r="M61" i="22"/>
  <c r="M60" i="22"/>
  <c r="M59" i="22"/>
  <c r="K77" i="22"/>
  <c r="K76" i="22"/>
  <c r="K75" i="22"/>
  <c r="K74" i="22"/>
  <c r="K73" i="22"/>
  <c r="K72" i="22"/>
  <c r="K71" i="22"/>
  <c r="K70" i="22"/>
  <c r="K69" i="22"/>
  <c r="K68" i="22"/>
  <c r="K67" i="22"/>
  <c r="K66" i="22"/>
  <c r="K65" i="22"/>
  <c r="K64" i="22"/>
  <c r="K63" i="22"/>
  <c r="K62" i="22"/>
  <c r="K61" i="22"/>
  <c r="K60" i="22"/>
  <c r="K59" i="22"/>
  <c r="I77" i="22"/>
  <c r="I76" i="22"/>
  <c r="I75" i="22"/>
  <c r="I74" i="22"/>
  <c r="I73" i="22"/>
  <c r="I72" i="22"/>
  <c r="I71" i="22"/>
  <c r="I70" i="22"/>
  <c r="I69" i="22"/>
  <c r="I68" i="22"/>
  <c r="I67" i="22"/>
  <c r="I66" i="22"/>
  <c r="I65" i="22"/>
  <c r="I64" i="22"/>
  <c r="I63" i="22"/>
  <c r="I62" i="22"/>
  <c r="I61" i="22"/>
  <c r="I60" i="22"/>
  <c r="I59" i="22"/>
  <c r="G77" i="22"/>
  <c r="G76" i="22"/>
  <c r="G75" i="22"/>
  <c r="G74" i="22"/>
  <c r="G73" i="22"/>
  <c r="G72" i="22"/>
  <c r="G71" i="22"/>
  <c r="G70" i="22"/>
  <c r="G69" i="22"/>
  <c r="G68" i="22"/>
  <c r="G67" i="22"/>
  <c r="G66" i="22"/>
  <c r="G65" i="22"/>
  <c r="G64" i="22"/>
  <c r="G63" i="22"/>
  <c r="G62" i="22"/>
  <c r="G61" i="22"/>
  <c r="G60" i="22"/>
  <c r="G59" i="22"/>
  <c r="E60" i="22"/>
  <c r="E61" i="22"/>
  <c r="E62" i="22"/>
  <c r="E63" i="22"/>
  <c r="E64" i="22"/>
  <c r="E65" i="22"/>
  <c r="E66" i="22"/>
  <c r="E67" i="22"/>
  <c r="E68" i="22"/>
  <c r="E69" i="22"/>
  <c r="E70" i="22"/>
  <c r="E71" i="22"/>
  <c r="E72" i="22"/>
  <c r="E73" i="22"/>
  <c r="E74" i="22"/>
  <c r="E75" i="22"/>
  <c r="E76" i="22"/>
  <c r="E77" i="22"/>
  <c r="E59" i="22"/>
  <c r="W57" i="22"/>
  <c r="W56" i="22"/>
  <c r="W55" i="22"/>
  <c r="W54" i="22"/>
  <c r="W53" i="22"/>
  <c r="W52" i="22"/>
  <c r="W51" i="22"/>
  <c r="W50" i="22"/>
  <c r="W49" i="22"/>
  <c r="W48" i="22"/>
  <c r="W47" i="22"/>
  <c r="W46" i="22"/>
  <c r="W45" i="22"/>
  <c r="W44" i="22"/>
  <c r="W43" i="22"/>
  <c r="W42" i="22"/>
  <c r="W41" i="22"/>
  <c r="W40" i="22"/>
  <c r="U57" i="22"/>
  <c r="U56" i="22"/>
  <c r="U55" i="22"/>
  <c r="U54" i="22"/>
  <c r="U53" i="22"/>
  <c r="U52" i="22"/>
  <c r="U51" i="22"/>
  <c r="U50" i="22"/>
  <c r="U49" i="22"/>
  <c r="U48" i="22"/>
  <c r="U47" i="22"/>
  <c r="U46" i="22"/>
  <c r="U45" i="22"/>
  <c r="U44" i="22"/>
  <c r="U43" i="22"/>
  <c r="U42" i="22"/>
  <c r="U41" i="22"/>
  <c r="U40" i="22"/>
  <c r="S57" i="22"/>
  <c r="S56" i="22"/>
  <c r="S55" i="22"/>
  <c r="S54" i="22"/>
  <c r="S53" i="22"/>
  <c r="S52" i="22"/>
  <c r="S51" i="22"/>
  <c r="S50" i="22"/>
  <c r="S49" i="22"/>
  <c r="S48" i="22"/>
  <c r="S47" i="22"/>
  <c r="S46" i="22"/>
  <c r="S45" i="22"/>
  <c r="S44" i="22"/>
  <c r="S43" i="22"/>
  <c r="S42" i="22"/>
  <c r="S41" i="22"/>
  <c r="S40" i="22"/>
  <c r="Q57" i="22"/>
  <c r="Q56" i="22"/>
  <c r="Q55" i="22"/>
  <c r="Q54" i="22"/>
  <c r="Q53" i="22"/>
  <c r="Q52" i="22"/>
  <c r="Q51" i="22"/>
  <c r="Q50" i="22"/>
  <c r="Q49" i="22"/>
  <c r="Q48" i="22"/>
  <c r="Q47" i="22"/>
  <c r="Q46" i="22"/>
  <c r="Q45" i="22"/>
  <c r="Q44" i="22"/>
  <c r="Q43" i="22"/>
  <c r="Q42" i="22"/>
  <c r="Q41" i="22"/>
  <c r="Q40" i="22"/>
  <c r="O57" i="22"/>
  <c r="O56" i="22"/>
  <c r="O55" i="22"/>
  <c r="O54" i="22"/>
  <c r="O53" i="22"/>
  <c r="O52" i="22"/>
  <c r="O51" i="22"/>
  <c r="O50" i="22"/>
  <c r="O49" i="22"/>
  <c r="O48" i="22"/>
  <c r="O47" i="22"/>
  <c r="O46" i="22"/>
  <c r="O45" i="22"/>
  <c r="O44" i="22"/>
  <c r="O43" i="22"/>
  <c r="O42" i="22"/>
  <c r="O41" i="22"/>
  <c r="O40" i="22"/>
  <c r="M57" i="22"/>
  <c r="M56" i="22"/>
  <c r="M55" i="22"/>
  <c r="M54" i="22"/>
  <c r="M53" i="22"/>
  <c r="M52" i="22"/>
  <c r="M51" i="22"/>
  <c r="M50" i="22"/>
  <c r="M49" i="22"/>
  <c r="M48" i="22"/>
  <c r="M47" i="22"/>
  <c r="M46" i="22"/>
  <c r="M45" i="22"/>
  <c r="M44" i="22"/>
  <c r="M43" i="22"/>
  <c r="M42" i="22"/>
  <c r="M41" i="22"/>
  <c r="M40" i="22"/>
  <c r="K57" i="22"/>
  <c r="K56" i="22"/>
  <c r="K55" i="22"/>
  <c r="K54" i="22"/>
  <c r="K53" i="22"/>
  <c r="K52" i="22"/>
  <c r="K51" i="22"/>
  <c r="K50" i="22"/>
  <c r="K49" i="22"/>
  <c r="K48" i="22"/>
  <c r="K47" i="22"/>
  <c r="K46" i="22"/>
  <c r="K45" i="22"/>
  <c r="K44" i="22"/>
  <c r="K43" i="22"/>
  <c r="K42" i="22"/>
  <c r="K41" i="22"/>
  <c r="K40" i="22"/>
  <c r="I57" i="22"/>
  <c r="I56" i="22"/>
  <c r="I55" i="22"/>
  <c r="I54" i="22"/>
  <c r="I53" i="22"/>
  <c r="I52" i="22"/>
  <c r="I51" i="22"/>
  <c r="I50" i="22"/>
  <c r="I49" i="22"/>
  <c r="I48" i="22"/>
  <c r="I47" i="22"/>
  <c r="I46" i="22"/>
  <c r="I45" i="22"/>
  <c r="I44" i="22"/>
  <c r="I43" i="22"/>
  <c r="I42" i="22"/>
  <c r="I41" i="22"/>
  <c r="I40" i="22"/>
  <c r="G57" i="22"/>
  <c r="G56" i="22"/>
  <c r="G55" i="22"/>
  <c r="G54" i="22"/>
  <c r="G53" i="22"/>
  <c r="G52" i="22"/>
  <c r="G51" i="22"/>
  <c r="G50" i="22"/>
  <c r="G49" i="22"/>
  <c r="G48" i="22"/>
  <c r="G47" i="22"/>
  <c r="G46" i="22"/>
  <c r="G45" i="22"/>
  <c r="G44" i="22"/>
  <c r="G43" i="22"/>
  <c r="G42" i="22"/>
  <c r="G41" i="22"/>
  <c r="G40" i="22"/>
  <c r="E41" i="22"/>
  <c r="E42" i="22"/>
  <c r="E43" i="22"/>
  <c r="E44" i="22"/>
  <c r="E45" i="22"/>
  <c r="E46" i="22"/>
  <c r="E47" i="22"/>
  <c r="E48" i="22"/>
  <c r="E49" i="22"/>
  <c r="E50" i="22"/>
  <c r="E51" i="22"/>
  <c r="E52" i="22"/>
  <c r="E53" i="22"/>
  <c r="E54" i="22"/>
  <c r="E55" i="22"/>
  <c r="E56" i="22"/>
  <c r="E57" i="22"/>
  <c r="E40" i="22"/>
  <c r="W38" i="22"/>
  <c r="W37" i="22"/>
  <c r="W36" i="22"/>
  <c r="W35" i="22"/>
  <c r="W34" i="22"/>
  <c r="W33" i="22"/>
  <c r="W32" i="22"/>
  <c r="W31" i="22"/>
  <c r="W30" i="22"/>
  <c r="W29" i="22"/>
  <c r="W28" i="22"/>
  <c r="W27" i="22"/>
  <c r="W26" i="22"/>
  <c r="W25" i="22"/>
  <c r="W24" i="22"/>
  <c r="U38" i="22"/>
  <c r="U37" i="22"/>
  <c r="U36" i="22"/>
  <c r="U35" i="22"/>
  <c r="U34" i="22"/>
  <c r="U33" i="22"/>
  <c r="U32" i="22"/>
  <c r="U31" i="22"/>
  <c r="U30" i="22"/>
  <c r="U29" i="22"/>
  <c r="U28" i="22"/>
  <c r="U27" i="22"/>
  <c r="U26" i="22"/>
  <c r="U25" i="22"/>
  <c r="U24" i="22"/>
  <c r="S38" i="22"/>
  <c r="S37" i="22"/>
  <c r="S36" i="22"/>
  <c r="S35" i="22"/>
  <c r="S34" i="22"/>
  <c r="S33" i="22"/>
  <c r="S32" i="22"/>
  <c r="S31" i="22"/>
  <c r="S30" i="22"/>
  <c r="S29" i="22"/>
  <c r="S28" i="22"/>
  <c r="S27" i="22"/>
  <c r="S26" i="22"/>
  <c r="S25" i="22"/>
  <c r="S24" i="22"/>
  <c r="Q38" i="22"/>
  <c r="Q37" i="22"/>
  <c r="Q36" i="22"/>
  <c r="Q35" i="22"/>
  <c r="Q34" i="22"/>
  <c r="Q33" i="22"/>
  <c r="Q32" i="22"/>
  <c r="Q31" i="22"/>
  <c r="Q30" i="22"/>
  <c r="Q29" i="22"/>
  <c r="Q28" i="22"/>
  <c r="Q27" i="22"/>
  <c r="Q26" i="22"/>
  <c r="Q25" i="22"/>
  <c r="Q24" i="22"/>
  <c r="O38" i="22"/>
  <c r="O37" i="22"/>
  <c r="O36" i="22"/>
  <c r="O35" i="22"/>
  <c r="O34" i="22"/>
  <c r="O33" i="22"/>
  <c r="O32" i="22"/>
  <c r="O31" i="22"/>
  <c r="O30" i="22"/>
  <c r="O29" i="22"/>
  <c r="O28" i="22"/>
  <c r="O27" i="22"/>
  <c r="O26" i="22"/>
  <c r="O25" i="22"/>
  <c r="O24" i="22"/>
  <c r="M38" i="22"/>
  <c r="M37" i="22"/>
  <c r="M36" i="22"/>
  <c r="M35" i="22"/>
  <c r="M34" i="22"/>
  <c r="M33" i="22"/>
  <c r="M32" i="22"/>
  <c r="M31" i="22"/>
  <c r="M30" i="22"/>
  <c r="M29" i="22"/>
  <c r="M28" i="22"/>
  <c r="M27" i="22"/>
  <c r="M26" i="22"/>
  <c r="M25" i="22"/>
  <c r="M24" i="22"/>
  <c r="K38" i="22"/>
  <c r="K37" i="22"/>
  <c r="K36" i="22"/>
  <c r="K35" i="22"/>
  <c r="K34" i="22"/>
  <c r="K33" i="22"/>
  <c r="K32" i="22"/>
  <c r="K31" i="22"/>
  <c r="K30" i="22"/>
  <c r="K29" i="22"/>
  <c r="K28" i="22"/>
  <c r="K27" i="22"/>
  <c r="K26" i="22"/>
  <c r="K25" i="22"/>
  <c r="K24" i="22"/>
  <c r="I38" i="22"/>
  <c r="I37" i="22"/>
  <c r="I36" i="22"/>
  <c r="I35" i="22"/>
  <c r="I34" i="22"/>
  <c r="I33" i="22"/>
  <c r="I32" i="22"/>
  <c r="I31" i="22"/>
  <c r="I30" i="22"/>
  <c r="I29" i="22"/>
  <c r="I28" i="22"/>
  <c r="I27" i="22"/>
  <c r="I26" i="22"/>
  <c r="I25" i="22"/>
  <c r="I24" i="22"/>
  <c r="G38" i="22"/>
  <c r="G37" i="22"/>
  <c r="G36" i="22"/>
  <c r="G35" i="22"/>
  <c r="G34" i="22"/>
  <c r="G33" i="22"/>
  <c r="G32" i="22"/>
  <c r="G31" i="22"/>
  <c r="G30" i="22"/>
  <c r="G29" i="22"/>
  <c r="G28" i="22"/>
  <c r="G27" i="22"/>
  <c r="G26" i="22"/>
  <c r="G25" i="22"/>
  <c r="G24" i="22"/>
  <c r="E25" i="22"/>
  <c r="E26" i="22"/>
  <c r="E27" i="22"/>
  <c r="E28" i="22"/>
  <c r="E29" i="22"/>
  <c r="E30" i="22"/>
  <c r="E31" i="22"/>
  <c r="E32" i="22"/>
  <c r="E33" i="22"/>
  <c r="E34" i="22"/>
  <c r="E35" i="22"/>
  <c r="E36" i="22"/>
  <c r="E37" i="22"/>
  <c r="E38" i="22"/>
  <c r="E24" i="22"/>
  <c r="W22" i="22"/>
  <c r="W21" i="22"/>
  <c r="W20" i="22"/>
  <c r="W19" i="22"/>
  <c r="W18" i="22"/>
  <c r="W17" i="22"/>
  <c r="W16" i="22"/>
  <c r="W15" i="22"/>
  <c r="W14" i="22"/>
  <c r="W13" i="22"/>
  <c r="W12" i="22"/>
  <c r="W11" i="22"/>
  <c r="W10" i="22"/>
  <c r="U22" i="22"/>
  <c r="U21" i="22"/>
  <c r="U20" i="22"/>
  <c r="U19" i="22"/>
  <c r="U18" i="22"/>
  <c r="U17" i="22"/>
  <c r="U16" i="22"/>
  <c r="U15" i="22"/>
  <c r="U14" i="22"/>
  <c r="U13" i="22"/>
  <c r="U12" i="22"/>
  <c r="U11" i="22"/>
  <c r="U10" i="22"/>
  <c r="S22" i="22"/>
  <c r="S21" i="22"/>
  <c r="S20" i="22"/>
  <c r="S19" i="22"/>
  <c r="S18" i="22"/>
  <c r="S17" i="22"/>
  <c r="S16" i="22"/>
  <c r="S15" i="22"/>
  <c r="S14" i="22"/>
  <c r="S13" i="22"/>
  <c r="S12" i="22"/>
  <c r="S11" i="22"/>
  <c r="S10" i="22"/>
  <c r="Q22" i="22"/>
  <c r="Q21" i="22"/>
  <c r="Q20" i="22"/>
  <c r="Q19" i="22"/>
  <c r="Q18" i="22"/>
  <c r="Q17" i="22"/>
  <c r="Q16" i="22"/>
  <c r="Q15" i="22"/>
  <c r="Q14" i="22"/>
  <c r="Q13" i="22"/>
  <c r="Q12" i="22"/>
  <c r="Q11" i="22"/>
  <c r="Q10" i="22"/>
  <c r="O22" i="22"/>
  <c r="O21" i="22"/>
  <c r="O20" i="22"/>
  <c r="O19" i="22"/>
  <c r="O18" i="22"/>
  <c r="O17" i="22"/>
  <c r="O16" i="22"/>
  <c r="O15" i="22"/>
  <c r="O14" i="22"/>
  <c r="O13" i="22"/>
  <c r="O12" i="22"/>
  <c r="O11" i="22"/>
  <c r="O10" i="22"/>
  <c r="M22" i="22"/>
  <c r="M21" i="22"/>
  <c r="M20" i="22"/>
  <c r="M19" i="22"/>
  <c r="M18" i="22"/>
  <c r="M17" i="22"/>
  <c r="M16" i="22"/>
  <c r="M15" i="22"/>
  <c r="M14" i="22"/>
  <c r="M13" i="22"/>
  <c r="M12" i="22"/>
  <c r="M11" i="22"/>
  <c r="M10" i="22"/>
  <c r="K22" i="22"/>
  <c r="K21" i="22"/>
  <c r="K20" i="22"/>
  <c r="K19" i="22"/>
  <c r="K18" i="22"/>
  <c r="K17" i="22"/>
  <c r="K16" i="22"/>
  <c r="K15" i="22"/>
  <c r="K14" i="22"/>
  <c r="K13" i="22"/>
  <c r="K12" i="22"/>
  <c r="K11" i="22"/>
  <c r="K10" i="22"/>
  <c r="I22" i="22"/>
  <c r="I21" i="22"/>
  <c r="I20" i="22"/>
  <c r="I19" i="22"/>
  <c r="I18" i="22"/>
  <c r="I17" i="22"/>
  <c r="I16" i="22"/>
  <c r="I15" i="22"/>
  <c r="I14" i="22"/>
  <c r="I13" i="22"/>
  <c r="I12" i="22"/>
  <c r="I11" i="22"/>
  <c r="I10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10" i="22"/>
  <c r="E11" i="22"/>
  <c r="E12" i="22"/>
  <c r="E13" i="22"/>
  <c r="E14" i="22"/>
  <c r="E15" i="22"/>
  <c r="E16" i="22"/>
  <c r="E17" i="22"/>
  <c r="E18" i="22"/>
  <c r="E19" i="22"/>
  <c r="E20" i="22"/>
  <c r="E21" i="22"/>
  <c r="E22" i="22"/>
  <c r="E10" i="22"/>
  <c r="J81" i="48" l="1"/>
  <c r="J82" i="48" s="1"/>
  <c r="H81" i="48"/>
  <c r="H82" i="48" s="1"/>
  <c r="P81" i="48"/>
  <c r="P82" i="48" s="1"/>
  <c r="N81" i="48"/>
  <c r="N82" i="48" s="1"/>
  <c r="D81" i="48"/>
  <c r="D82" i="48" s="1"/>
  <c r="L81" i="48"/>
  <c r="L82" i="48" s="1"/>
  <c r="T81" i="48"/>
  <c r="T82" i="48" s="1"/>
  <c r="B35" i="49"/>
  <c r="G85" i="99"/>
  <c r="G84" i="99"/>
  <c r="G83" i="99"/>
  <c r="G85" i="98"/>
  <c r="G84" i="98"/>
  <c r="G83" i="98"/>
  <c r="G85" i="97"/>
  <c r="G84" i="97"/>
  <c r="G83" i="97"/>
  <c r="G85" i="96"/>
  <c r="G84" i="96"/>
  <c r="G83" i="96"/>
  <c r="G85" i="95"/>
  <c r="G84" i="95"/>
  <c r="G83" i="95"/>
  <c r="G85" i="94"/>
  <c r="G84" i="94"/>
  <c r="G83" i="94"/>
  <c r="G85" i="93"/>
  <c r="G84" i="93"/>
  <c r="G83" i="93"/>
  <c r="G85" i="92"/>
  <c r="G84" i="92"/>
  <c r="G83" i="92"/>
  <c r="G85" i="91"/>
  <c r="G84" i="91"/>
  <c r="G83" i="91"/>
  <c r="G85" i="19"/>
  <c r="G84" i="19"/>
  <c r="G83" i="19"/>
  <c r="H78" i="22"/>
  <c r="P78" i="22"/>
  <c r="D78" i="22"/>
  <c r="F78" i="22"/>
  <c r="J78" i="22"/>
  <c r="L78" i="22"/>
  <c r="N78" i="22"/>
  <c r="R78" i="22"/>
  <c r="T78" i="22"/>
  <c r="V78" i="22"/>
  <c r="D6" i="48"/>
  <c r="F6" i="48"/>
  <c r="H6" i="48"/>
  <c r="J6" i="48"/>
  <c r="L6" i="48"/>
  <c r="N6" i="48"/>
  <c r="P6" i="48"/>
  <c r="R6" i="48"/>
  <c r="T6" i="48"/>
  <c r="V6" i="48"/>
  <c r="A9" i="48"/>
  <c r="A10" i="48"/>
  <c r="B10" i="48"/>
  <c r="D78" i="48"/>
  <c r="L78" i="48"/>
  <c r="T78" i="48"/>
  <c r="B11" i="48"/>
  <c r="B12" i="48"/>
  <c r="A13" i="48"/>
  <c r="B13" i="48"/>
  <c r="B14" i="48"/>
  <c r="B15" i="48"/>
  <c r="B16" i="48"/>
  <c r="B17" i="48"/>
  <c r="A18" i="48"/>
  <c r="B18" i="48"/>
  <c r="B19" i="48"/>
  <c r="B20" i="48"/>
  <c r="A21" i="48"/>
  <c r="B21" i="48"/>
  <c r="B22" i="48"/>
  <c r="A23" i="48"/>
  <c r="A24" i="48"/>
  <c r="B24" i="48"/>
  <c r="B25" i="48"/>
  <c r="B26" i="48"/>
  <c r="B27" i="48"/>
  <c r="B28" i="48"/>
  <c r="B29" i="48"/>
  <c r="A30" i="48"/>
  <c r="B30" i="48"/>
  <c r="B31" i="48"/>
  <c r="B32" i="48"/>
  <c r="B33" i="48"/>
  <c r="B34" i="48"/>
  <c r="B35" i="48"/>
  <c r="B36" i="48"/>
  <c r="A37" i="48"/>
  <c r="B37" i="48"/>
  <c r="B38" i="48"/>
  <c r="A39" i="48"/>
  <c r="A40" i="48"/>
  <c r="B40" i="48"/>
  <c r="B41" i="48"/>
  <c r="B42" i="48"/>
  <c r="B43" i="48"/>
  <c r="B44" i="48"/>
  <c r="B45" i="48"/>
  <c r="A46" i="48"/>
  <c r="B46" i="48"/>
  <c r="B47" i="48"/>
  <c r="A48" i="48"/>
  <c r="B48" i="48"/>
  <c r="B49" i="48"/>
  <c r="B50" i="48"/>
  <c r="B51" i="48"/>
  <c r="B52" i="48"/>
  <c r="B53" i="48"/>
  <c r="A54" i="48"/>
  <c r="B54" i="48"/>
  <c r="B55" i="48"/>
  <c r="B56" i="48"/>
  <c r="B57" i="48"/>
  <c r="A58" i="48"/>
  <c r="A59" i="48"/>
  <c r="B59" i="48"/>
  <c r="B60" i="48"/>
  <c r="B61" i="48"/>
  <c r="A62" i="48"/>
  <c r="B62" i="48"/>
  <c r="B63" i="48"/>
  <c r="B64" i="48"/>
  <c r="B65" i="48"/>
  <c r="A66" i="48"/>
  <c r="B66" i="48"/>
  <c r="B67" i="48"/>
  <c r="A68" i="48"/>
  <c r="B68" i="48"/>
  <c r="B69" i="48"/>
  <c r="A70" i="48"/>
  <c r="B70" i="48"/>
  <c r="B71" i="48"/>
  <c r="B72" i="48"/>
  <c r="B73" i="48"/>
  <c r="A74" i="48"/>
  <c r="B74" i="48"/>
  <c r="B75" i="48"/>
  <c r="A76" i="48"/>
  <c r="B76" i="48"/>
  <c r="A77" i="48"/>
  <c r="B77" i="48"/>
  <c r="F78" i="48"/>
  <c r="H78" i="48"/>
  <c r="J78" i="48"/>
  <c r="N78" i="48"/>
  <c r="P78" i="48"/>
  <c r="R78" i="48"/>
  <c r="V78" i="48"/>
  <c r="D84" i="48"/>
  <c r="D85" i="48"/>
  <c r="D86" i="48"/>
  <c r="D6" i="49"/>
  <c r="F6" i="49"/>
  <c r="H6" i="49"/>
  <c r="J6" i="49"/>
  <c r="L6" i="49"/>
  <c r="N6" i="49"/>
  <c r="P6" i="49"/>
  <c r="R6" i="49"/>
  <c r="T6" i="49"/>
  <c r="V6" i="49"/>
  <c r="A9" i="49"/>
  <c r="A10" i="49"/>
  <c r="B10" i="49"/>
  <c r="B11" i="49"/>
  <c r="B12" i="49"/>
  <c r="A13" i="49"/>
  <c r="B13" i="49"/>
  <c r="B14" i="49"/>
  <c r="B15" i="49"/>
  <c r="B16" i="49"/>
  <c r="B17" i="49"/>
  <c r="A18" i="49"/>
  <c r="B18" i="49"/>
  <c r="B19" i="49"/>
  <c r="B20" i="49"/>
  <c r="A21" i="49"/>
  <c r="B21" i="49"/>
  <c r="B22" i="49"/>
  <c r="A23" i="49"/>
  <c r="A24" i="49"/>
  <c r="B24" i="49"/>
  <c r="B25" i="49"/>
  <c r="B26" i="49"/>
  <c r="B27" i="49"/>
  <c r="B28" i="49"/>
  <c r="B29" i="49"/>
  <c r="A30" i="49"/>
  <c r="B30" i="49"/>
  <c r="B31" i="49"/>
  <c r="B32" i="49"/>
  <c r="B33" i="49"/>
  <c r="B34" i="49"/>
  <c r="B36" i="49"/>
  <c r="A37" i="49"/>
  <c r="B37" i="49"/>
  <c r="B38" i="49"/>
  <c r="A39" i="49"/>
  <c r="A40" i="49"/>
  <c r="B40" i="49"/>
  <c r="B41" i="49"/>
  <c r="B42" i="49"/>
  <c r="B43" i="49"/>
  <c r="B44" i="49"/>
  <c r="B45" i="49"/>
  <c r="A46" i="49"/>
  <c r="B46" i="49"/>
  <c r="B47" i="49"/>
  <c r="A48" i="49"/>
  <c r="B48" i="49"/>
  <c r="B49" i="49"/>
  <c r="B50" i="49"/>
  <c r="B51" i="49"/>
  <c r="B52" i="49"/>
  <c r="B53" i="49"/>
  <c r="A54" i="49"/>
  <c r="B54" i="49"/>
  <c r="B55" i="49"/>
  <c r="B56" i="49"/>
  <c r="B57" i="49"/>
  <c r="A58" i="49"/>
  <c r="A59" i="49"/>
  <c r="B59" i="49"/>
  <c r="B60" i="49"/>
  <c r="B61" i="49"/>
  <c r="A62" i="49"/>
  <c r="B62" i="49"/>
  <c r="B63" i="49"/>
  <c r="B64" i="49"/>
  <c r="B65" i="49"/>
  <c r="A66" i="49"/>
  <c r="B66" i="49"/>
  <c r="B67" i="49"/>
  <c r="A68" i="49"/>
  <c r="B68" i="49"/>
  <c r="B69" i="49"/>
  <c r="A70" i="49"/>
  <c r="B70" i="49"/>
  <c r="B71" i="49"/>
  <c r="B72" i="49"/>
  <c r="B73" i="49"/>
  <c r="A74" i="49"/>
  <c r="B74" i="49"/>
  <c r="B75" i="49"/>
  <c r="A76" i="49"/>
  <c r="B76" i="49"/>
  <c r="A77" i="49"/>
  <c r="B77" i="49"/>
  <c r="D78" i="49"/>
  <c r="F78" i="49"/>
  <c r="H78" i="49"/>
  <c r="J78" i="49"/>
  <c r="L78" i="49"/>
  <c r="N78" i="49"/>
  <c r="P78" i="49"/>
  <c r="R78" i="49"/>
  <c r="T78" i="49"/>
  <c r="V78" i="49"/>
  <c r="D84" i="49"/>
  <c r="D85" i="49"/>
  <c r="D86" i="49"/>
  <c r="A6" i="19"/>
  <c r="B13" i="19"/>
  <c r="E13" i="19"/>
  <c r="B14" i="19"/>
  <c r="E14" i="19"/>
  <c r="B15" i="19"/>
  <c r="D15" i="19"/>
  <c r="B16" i="19"/>
  <c r="D16" i="19"/>
  <c r="E16" i="19"/>
  <c r="B17" i="19"/>
  <c r="D17" i="19"/>
  <c r="E17" i="19"/>
  <c r="B18" i="19"/>
  <c r="E18" i="19"/>
  <c r="B19" i="19"/>
  <c r="D19" i="19"/>
  <c r="E19" i="19"/>
  <c r="B20" i="19"/>
  <c r="D20" i="19"/>
  <c r="E20" i="19"/>
  <c r="B21" i="19"/>
  <c r="D21" i="19"/>
  <c r="E21" i="19"/>
  <c r="B22" i="19"/>
  <c r="D22" i="19"/>
  <c r="E22" i="19"/>
  <c r="B23" i="19"/>
  <c r="D23" i="19"/>
  <c r="E23" i="19"/>
  <c r="B24" i="19"/>
  <c r="D24" i="19"/>
  <c r="E24" i="19"/>
  <c r="B25" i="19"/>
  <c r="D25" i="19"/>
  <c r="E25" i="19"/>
  <c r="B27" i="19"/>
  <c r="D27" i="19"/>
  <c r="E27" i="19"/>
  <c r="B28" i="19"/>
  <c r="D28" i="19"/>
  <c r="E28" i="19"/>
  <c r="B29" i="19"/>
  <c r="D29" i="19"/>
  <c r="E29" i="19"/>
  <c r="B30" i="19"/>
  <c r="D30" i="19"/>
  <c r="E30" i="19"/>
  <c r="B31" i="19"/>
  <c r="D31" i="19"/>
  <c r="E31" i="19"/>
  <c r="B32" i="19"/>
  <c r="D32" i="19"/>
  <c r="E32" i="19"/>
  <c r="B33" i="19"/>
  <c r="D33" i="19"/>
  <c r="E33" i="19"/>
  <c r="B34" i="19"/>
  <c r="D34" i="19"/>
  <c r="E34" i="19"/>
  <c r="B35" i="19"/>
  <c r="D35" i="19"/>
  <c r="E35" i="19"/>
  <c r="B36" i="19"/>
  <c r="D36" i="19"/>
  <c r="E36" i="19"/>
  <c r="B37" i="19"/>
  <c r="D37" i="19"/>
  <c r="E37" i="19"/>
  <c r="B38" i="19"/>
  <c r="D38" i="19"/>
  <c r="E38" i="19"/>
  <c r="B39" i="19"/>
  <c r="D39" i="19"/>
  <c r="E39" i="19"/>
  <c r="B40" i="19"/>
  <c r="D40" i="19"/>
  <c r="E40" i="19"/>
  <c r="B41" i="19"/>
  <c r="D41" i="19"/>
  <c r="E41" i="19"/>
  <c r="B43" i="19"/>
  <c r="D43" i="19"/>
  <c r="E43" i="19"/>
  <c r="B44" i="19"/>
  <c r="D44" i="19"/>
  <c r="E44" i="19"/>
  <c r="B45" i="19"/>
  <c r="D45" i="19"/>
  <c r="E45" i="19"/>
  <c r="B46" i="19"/>
  <c r="D46" i="19"/>
  <c r="E46" i="19"/>
  <c r="B47" i="19"/>
  <c r="D47" i="19"/>
  <c r="E47" i="19"/>
  <c r="B48" i="19"/>
  <c r="D48" i="19"/>
  <c r="E48" i="19"/>
  <c r="B49" i="19"/>
  <c r="D49" i="19"/>
  <c r="E49" i="19"/>
  <c r="B50" i="19"/>
  <c r="D50" i="19"/>
  <c r="E50" i="19"/>
  <c r="B51" i="19"/>
  <c r="D51" i="19"/>
  <c r="E51" i="19"/>
  <c r="B52" i="19"/>
  <c r="D52" i="19"/>
  <c r="E52" i="19"/>
  <c r="B53" i="19"/>
  <c r="D53" i="19"/>
  <c r="E53" i="19"/>
  <c r="B54" i="19"/>
  <c r="D54" i="19"/>
  <c r="E54" i="19"/>
  <c r="B55" i="19"/>
  <c r="D55" i="19"/>
  <c r="E55" i="19"/>
  <c r="B56" i="19"/>
  <c r="D56" i="19"/>
  <c r="E56" i="19"/>
  <c r="B57" i="19"/>
  <c r="D57" i="19"/>
  <c r="E57" i="19"/>
  <c r="B58" i="19"/>
  <c r="D58" i="19"/>
  <c r="E58" i="19"/>
  <c r="B59" i="19"/>
  <c r="D59" i="19"/>
  <c r="E59" i="19"/>
  <c r="B60" i="19"/>
  <c r="D60" i="19"/>
  <c r="E60" i="19"/>
  <c r="B62" i="19"/>
  <c r="D62" i="19"/>
  <c r="E62" i="19"/>
  <c r="B63" i="19"/>
  <c r="D63" i="19"/>
  <c r="E63" i="19"/>
  <c r="B64" i="19"/>
  <c r="D64" i="19"/>
  <c r="E64" i="19"/>
  <c r="B65" i="19"/>
  <c r="D65" i="19"/>
  <c r="E65" i="19"/>
  <c r="B66" i="19"/>
  <c r="D66" i="19"/>
  <c r="E66" i="19"/>
  <c r="B67" i="19"/>
  <c r="D67" i="19"/>
  <c r="E67" i="19"/>
  <c r="B68" i="19"/>
  <c r="D68" i="19"/>
  <c r="E68" i="19"/>
  <c r="B69" i="19"/>
  <c r="D69" i="19"/>
  <c r="E69" i="19"/>
  <c r="B70" i="19"/>
  <c r="D70" i="19"/>
  <c r="E70" i="19"/>
  <c r="B71" i="19"/>
  <c r="D71" i="19"/>
  <c r="E71" i="19"/>
  <c r="B72" i="19"/>
  <c r="D72" i="19"/>
  <c r="E72" i="19"/>
  <c r="B73" i="19"/>
  <c r="D73" i="19"/>
  <c r="E73" i="19"/>
  <c r="B74" i="19"/>
  <c r="D74" i="19"/>
  <c r="E74" i="19"/>
  <c r="B75" i="19"/>
  <c r="D75" i="19"/>
  <c r="E75" i="19"/>
  <c r="B76" i="19"/>
  <c r="D76" i="19"/>
  <c r="E76" i="19"/>
  <c r="B77" i="19"/>
  <c r="D77" i="19"/>
  <c r="E77" i="19"/>
  <c r="B78" i="19"/>
  <c r="D78" i="19"/>
  <c r="E78" i="19"/>
  <c r="B79" i="19"/>
  <c r="D79" i="19"/>
  <c r="E79" i="19"/>
  <c r="B80" i="19"/>
  <c r="D80" i="19"/>
  <c r="E80" i="19"/>
  <c r="C83" i="19"/>
  <c r="C84" i="19"/>
  <c r="C85" i="19"/>
  <c r="G87" i="19"/>
  <c r="G88" i="19"/>
  <c r="G89" i="19"/>
  <c r="A6" i="91"/>
  <c r="D18" i="91" s="1"/>
  <c r="B13" i="91"/>
  <c r="B14" i="91"/>
  <c r="B15" i="91"/>
  <c r="B16" i="91"/>
  <c r="E16" i="91"/>
  <c r="B17" i="91"/>
  <c r="B18" i="91"/>
  <c r="B19" i="91"/>
  <c r="B20" i="91"/>
  <c r="B21" i="91"/>
  <c r="B22" i="91"/>
  <c r="B23" i="91"/>
  <c r="B24" i="91"/>
  <c r="E24" i="91"/>
  <c r="B25" i="91"/>
  <c r="B27" i="91"/>
  <c r="B28" i="91"/>
  <c r="B29" i="91"/>
  <c r="E29" i="91"/>
  <c r="B30" i="91"/>
  <c r="B31" i="91"/>
  <c r="B32" i="91"/>
  <c r="B33" i="91"/>
  <c r="E33" i="91"/>
  <c r="B34" i="91"/>
  <c r="B35" i="91"/>
  <c r="B36" i="91"/>
  <c r="B37" i="91"/>
  <c r="B38" i="91"/>
  <c r="B39" i="91"/>
  <c r="D39" i="91"/>
  <c r="B40" i="91"/>
  <c r="B41" i="91"/>
  <c r="E41" i="91"/>
  <c r="B43" i="91"/>
  <c r="B44" i="91"/>
  <c r="B45" i="91"/>
  <c r="B46" i="91"/>
  <c r="E46" i="91"/>
  <c r="B47" i="91"/>
  <c r="B48" i="91"/>
  <c r="D48" i="91"/>
  <c r="B49" i="91"/>
  <c r="B50" i="91"/>
  <c r="E50" i="91"/>
  <c r="B51" i="91"/>
  <c r="B52" i="91"/>
  <c r="B53" i="91"/>
  <c r="D53" i="91"/>
  <c r="B54" i="91"/>
  <c r="B55" i="91"/>
  <c r="B56" i="91"/>
  <c r="B57" i="91"/>
  <c r="B58" i="91"/>
  <c r="B59" i="91"/>
  <c r="B60" i="91"/>
  <c r="B62" i="91"/>
  <c r="D62" i="91"/>
  <c r="B63" i="91"/>
  <c r="B64" i="91"/>
  <c r="B65" i="91"/>
  <c r="D65" i="91"/>
  <c r="B66" i="91"/>
  <c r="B67" i="91"/>
  <c r="E67" i="91"/>
  <c r="B68" i="91"/>
  <c r="B69" i="91"/>
  <c r="D69" i="91"/>
  <c r="B70" i="91"/>
  <c r="D70" i="91"/>
  <c r="B71" i="91"/>
  <c r="E71" i="91"/>
  <c r="B72" i="91"/>
  <c r="B73" i="91"/>
  <c r="B74" i="91"/>
  <c r="D74" i="91"/>
  <c r="B75" i="91"/>
  <c r="B76" i="91"/>
  <c r="B77" i="91"/>
  <c r="D77" i="91"/>
  <c r="B78" i="91"/>
  <c r="D78" i="91"/>
  <c r="B79" i="91"/>
  <c r="E79" i="91"/>
  <c r="B80" i="91"/>
  <c r="C83" i="91"/>
  <c r="C84" i="91"/>
  <c r="C85" i="91"/>
  <c r="G87" i="91"/>
  <c r="G88" i="91"/>
  <c r="G89" i="91"/>
  <c r="A6" i="92"/>
  <c r="C16" i="92" s="1"/>
  <c r="B13" i="92"/>
  <c r="E13" i="92"/>
  <c r="B14" i="92"/>
  <c r="C14" i="92"/>
  <c r="B15" i="92"/>
  <c r="C15" i="92"/>
  <c r="B16" i="92"/>
  <c r="E16" i="92"/>
  <c r="B17" i="92"/>
  <c r="E17" i="92"/>
  <c r="B18" i="92"/>
  <c r="C18" i="92"/>
  <c r="B19" i="92"/>
  <c r="C19" i="92"/>
  <c r="B20" i="92"/>
  <c r="E20" i="92"/>
  <c r="B21" i="92"/>
  <c r="E21" i="92"/>
  <c r="B22" i="92"/>
  <c r="C22" i="92"/>
  <c r="B23" i="92"/>
  <c r="C23" i="92"/>
  <c r="B24" i="92"/>
  <c r="E24" i="92"/>
  <c r="B25" i="92"/>
  <c r="E25" i="92"/>
  <c r="B27" i="92"/>
  <c r="C27" i="92"/>
  <c r="B28" i="92"/>
  <c r="C28" i="92"/>
  <c r="B29" i="92"/>
  <c r="E29" i="92"/>
  <c r="B30" i="92"/>
  <c r="E30" i="92"/>
  <c r="B31" i="92"/>
  <c r="C31" i="92"/>
  <c r="B32" i="92"/>
  <c r="C32" i="92"/>
  <c r="B33" i="92"/>
  <c r="E33" i="92"/>
  <c r="B34" i="92"/>
  <c r="D34" i="92"/>
  <c r="B35" i="92"/>
  <c r="E35" i="92"/>
  <c r="B36" i="92"/>
  <c r="D36" i="92"/>
  <c r="B37" i="92"/>
  <c r="E37" i="92"/>
  <c r="B38" i="92"/>
  <c r="D38" i="92"/>
  <c r="B39" i="92"/>
  <c r="E39" i="92"/>
  <c r="B40" i="92"/>
  <c r="D40" i="92"/>
  <c r="B41" i="92"/>
  <c r="E41" i="92"/>
  <c r="B43" i="92"/>
  <c r="D43" i="92"/>
  <c r="B44" i="92"/>
  <c r="E44" i="92"/>
  <c r="B45" i="92"/>
  <c r="D45" i="92"/>
  <c r="B46" i="92"/>
  <c r="E46" i="92"/>
  <c r="B47" i="92"/>
  <c r="D47" i="92"/>
  <c r="B48" i="92"/>
  <c r="E48" i="92"/>
  <c r="B49" i="92"/>
  <c r="D49" i="92"/>
  <c r="B50" i="92"/>
  <c r="E50" i="92"/>
  <c r="B51" i="92"/>
  <c r="D51" i="92"/>
  <c r="B52" i="92"/>
  <c r="E52" i="92"/>
  <c r="B53" i="92"/>
  <c r="D53" i="92"/>
  <c r="B54" i="92"/>
  <c r="E54" i="92"/>
  <c r="B55" i="92"/>
  <c r="D55" i="92"/>
  <c r="B56" i="92"/>
  <c r="E56" i="92"/>
  <c r="B57" i="92"/>
  <c r="D57" i="92"/>
  <c r="B58" i="92"/>
  <c r="E58" i="92"/>
  <c r="B59" i="92"/>
  <c r="D59" i="92"/>
  <c r="B60" i="92"/>
  <c r="E60" i="92"/>
  <c r="B62" i="92"/>
  <c r="D62" i="92"/>
  <c r="B63" i="92"/>
  <c r="E63" i="92"/>
  <c r="B64" i="92"/>
  <c r="D64" i="92"/>
  <c r="B65" i="92"/>
  <c r="E65" i="92"/>
  <c r="B66" i="92"/>
  <c r="D66" i="92"/>
  <c r="B67" i="92"/>
  <c r="E67" i="92"/>
  <c r="B68" i="92"/>
  <c r="D68" i="92"/>
  <c r="B69" i="92"/>
  <c r="E69" i="92"/>
  <c r="B70" i="92"/>
  <c r="D70" i="92"/>
  <c r="B71" i="92"/>
  <c r="E71" i="92"/>
  <c r="B72" i="92"/>
  <c r="D72" i="92"/>
  <c r="B73" i="92"/>
  <c r="E73" i="92"/>
  <c r="B74" i="92"/>
  <c r="D74" i="92"/>
  <c r="B75" i="92"/>
  <c r="E75" i="92"/>
  <c r="B76" i="92"/>
  <c r="D76" i="92"/>
  <c r="B77" i="92"/>
  <c r="E77" i="92"/>
  <c r="B78" i="92"/>
  <c r="D78" i="92"/>
  <c r="B79" i="92"/>
  <c r="E79" i="92"/>
  <c r="B80" i="92"/>
  <c r="D80" i="92"/>
  <c r="C83" i="92"/>
  <c r="C84" i="92"/>
  <c r="C85" i="92"/>
  <c r="G87" i="92"/>
  <c r="G88" i="92"/>
  <c r="G89" i="92"/>
  <c r="A6" i="93"/>
  <c r="E33" i="93" s="1"/>
  <c r="B13" i="93"/>
  <c r="B14" i="93"/>
  <c r="B15" i="93"/>
  <c r="B16" i="93"/>
  <c r="B17" i="93"/>
  <c r="B18" i="93"/>
  <c r="B19" i="93"/>
  <c r="B20" i="93"/>
  <c r="E20" i="93"/>
  <c r="B21" i="93"/>
  <c r="B22" i="93"/>
  <c r="B23" i="93"/>
  <c r="B24" i="93"/>
  <c r="B25" i="93"/>
  <c r="B27" i="93"/>
  <c r="B28" i="93"/>
  <c r="B29" i="93"/>
  <c r="B30" i="93"/>
  <c r="B31" i="93"/>
  <c r="B32" i="93"/>
  <c r="B33" i="93"/>
  <c r="B34" i="93"/>
  <c r="B35" i="93"/>
  <c r="B36" i="93"/>
  <c r="B37" i="93"/>
  <c r="B38" i="93"/>
  <c r="B39" i="93"/>
  <c r="B40" i="93"/>
  <c r="B41" i="93"/>
  <c r="B43" i="93"/>
  <c r="B44" i="93"/>
  <c r="B45" i="93"/>
  <c r="B46" i="93"/>
  <c r="E46" i="93"/>
  <c r="B47" i="93"/>
  <c r="B48" i="93"/>
  <c r="B49" i="93"/>
  <c r="B50" i="93"/>
  <c r="B51" i="93"/>
  <c r="B52" i="93"/>
  <c r="B53" i="93"/>
  <c r="B54" i="93"/>
  <c r="E54" i="93"/>
  <c r="B55" i="93"/>
  <c r="B56" i="93"/>
  <c r="B57" i="93"/>
  <c r="B58" i="93"/>
  <c r="B59" i="93"/>
  <c r="B60" i="93"/>
  <c r="B62" i="93"/>
  <c r="B63" i="93"/>
  <c r="B64" i="93"/>
  <c r="B65" i="93"/>
  <c r="B66" i="93"/>
  <c r="B67" i="93"/>
  <c r="B68" i="93"/>
  <c r="B69" i="93"/>
  <c r="B70" i="93"/>
  <c r="B71" i="93"/>
  <c r="B72" i="93"/>
  <c r="B73" i="93"/>
  <c r="B74" i="93"/>
  <c r="B75" i="93"/>
  <c r="B76" i="93"/>
  <c r="B77" i="93"/>
  <c r="B78" i="93"/>
  <c r="B79" i="93"/>
  <c r="B80" i="93"/>
  <c r="C83" i="93"/>
  <c r="C84" i="93"/>
  <c r="C85" i="93"/>
  <c r="G87" i="93"/>
  <c r="G88" i="93"/>
  <c r="G89" i="93"/>
  <c r="A6" i="94"/>
  <c r="C13" i="94" s="1"/>
  <c r="B13" i="94"/>
  <c r="B14" i="94"/>
  <c r="C14" i="94"/>
  <c r="B15" i="94"/>
  <c r="B16" i="94"/>
  <c r="B17" i="94"/>
  <c r="B18" i="94"/>
  <c r="B19" i="94"/>
  <c r="B20" i="94"/>
  <c r="C20" i="94"/>
  <c r="B21" i="94"/>
  <c r="B22" i="94"/>
  <c r="B23" i="94"/>
  <c r="E23" i="94"/>
  <c r="B24" i="94"/>
  <c r="B25" i="94"/>
  <c r="B27" i="94"/>
  <c r="B28" i="94"/>
  <c r="B29" i="94"/>
  <c r="C29" i="94"/>
  <c r="B30" i="94"/>
  <c r="B31" i="94"/>
  <c r="C31" i="94"/>
  <c r="B32" i="94"/>
  <c r="B33" i="94"/>
  <c r="C33" i="94"/>
  <c r="B34" i="94"/>
  <c r="B35" i="94"/>
  <c r="C35" i="94"/>
  <c r="B36" i="94"/>
  <c r="B37" i="94"/>
  <c r="C37" i="94"/>
  <c r="B38" i="94"/>
  <c r="B39" i="94"/>
  <c r="C39" i="94"/>
  <c r="B40" i="94"/>
  <c r="B41" i="94"/>
  <c r="C41" i="94"/>
  <c r="B43" i="94"/>
  <c r="B44" i="94"/>
  <c r="C44" i="94"/>
  <c r="B45" i="94"/>
  <c r="B46" i="94"/>
  <c r="C46" i="94"/>
  <c r="B47" i="94"/>
  <c r="B48" i="94"/>
  <c r="C48" i="94"/>
  <c r="B49" i="94"/>
  <c r="B50" i="94"/>
  <c r="C50" i="94"/>
  <c r="B51" i="94"/>
  <c r="B52" i="94"/>
  <c r="C52" i="94"/>
  <c r="B53" i="94"/>
  <c r="B54" i="94"/>
  <c r="C54" i="94"/>
  <c r="B55" i="94"/>
  <c r="B56" i="94"/>
  <c r="C56" i="94"/>
  <c r="B57" i="94"/>
  <c r="B58" i="94"/>
  <c r="C58" i="94"/>
  <c r="B59" i="94"/>
  <c r="B60" i="94"/>
  <c r="C60" i="94"/>
  <c r="B62" i="94"/>
  <c r="B63" i="94"/>
  <c r="D63" i="94"/>
  <c r="B64" i="94"/>
  <c r="B65" i="94"/>
  <c r="D65" i="94"/>
  <c r="B66" i="94"/>
  <c r="B67" i="94"/>
  <c r="D67" i="94"/>
  <c r="B68" i="94"/>
  <c r="B69" i="94"/>
  <c r="D69" i="94"/>
  <c r="B70" i="94"/>
  <c r="B71" i="94"/>
  <c r="D71" i="94"/>
  <c r="B72" i="94"/>
  <c r="B73" i="94"/>
  <c r="D73" i="94"/>
  <c r="B74" i="94"/>
  <c r="B75" i="94"/>
  <c r="D75" i="94"/>
  <c r="B76" i="94"/>
  <c r="B77" i="94"/>
  <c r="D77" i="94"/>
  <c r="B78" i="94"/>
  <c r="B79" i="94"/>
  <c r="D79" i="94"/>
  <c r="B80" i="94"/>
  <c r="C83" i="94"/>
  <c r="C84" i="94"/>
  <c r="C85" i="94"/>
  <c r="G87" i="94"/>
  <c r="G88" i="94"/>
  <c r="G89" i="94"/>
  <c r="A6" i="95"/>
  <c r="E16" i="95" s="1"/>
  <c r="B13" i="95"/>
  <c r="B14" i="95"/>
  <c r="B15" i="95"/>
  <c r="B16" i="95"/>
  <c r="B17" i="95"/>
  <c r="B18" i="95"/>
  <c r="B19" i="95"/>
  <c r="B20" i="95"/>
  <c r="E20" i="95"/>
  <c r="B21" i="95"/>
  <c r="B22" i="95"/>
  <c r="B23" i="95"/>
  <c r="B24" i="95"/>
  <c r="E24" i="95"/>
  <c r="B25" i="95"/>
  <c r="B27" i="95"/>
  <c r="B28" i="95"/>
  <c r="B29" i="95"/>
  <c r="B30" i="95"/>
  <c r="B31" i="95"/>
  <c r="E31" i="95"/>
  <c r="B32" i="95"/>
  <c r="B33" i="95"/>
  <c r="E33" i="95"/>
  <c r="B34" i="95"/>
  <c r="B35" i="95"/>
  <c r="B36" i="95"/>
  <c r="B37" i="95"/>
  <c r="E37" i="95"/>
  <c r="B38" i="95"/>
  <c r="B39" i="95"/>
  <c r="E39" i="95"/>
  <c r="B40" i="95"/>
  <c r="B41" i="95"/>
  <c r="E41" i="95"/>
  <c r="B43" i="95"/>
  <c r="B44" i="95"/>
  <c r="B45" i="95"/>
  <c r="B46" i="95"/>
  <c r="E46" i="95"/>
  <c r="B47" i="95"/>
  <c r="B48" i="95"/>
  <c r="E48" i="95"/>
  <c r="B49" i="95"/>
  <c r="B50" i="95"/>
  <c r="B51" i="95"/>
  <c r="B52" i="95"/>
  <c r="B53" i="95"/>
  <c r="B54" i="95"/>
  <c r="E54" i="95"/>
  <c r="B55" i="95"/>
  <c r="B56" i="95"/>
  <c r="B57" i="95"/>
  <c r="B58" i="95"/>
  <c r="E58" i="95"/>
  <c r="B59" i="95"/>
  <c r="B60" i="95"/>
  <c r="B62" i="95"/>
  <c r="B63" i="95"/>
  <c r="B64" i="95"/>
  <c r="B65" i="95"/>
  <c r="E65" i="95"/>
  <c r="B66" i="95"/>
  <c r="B67" i="95"/>
  <c r="E67" i="95"/>
  <c r="B68" i="95"/>
  <c r="B69" i="95"/>
  <c r="B70" i="95"/>
  <c r="B71" i="95"/>
  <c r="E71" i="95"/>
  <c r="B72" i="95"/>
  <c r="B73" i="95"/>
  <c r="E73" i="95"/>
  <c r="B74" i="95"/>
  <c r="B75" i="95"/>
  <c r="E75" i="95"/>
  <c r="B76" i="95"/>
  <c r="B77" i="95"/>
  <c r="B78" i="95"/>
  <c r="B79" i="95"/>
  <c r="E79" i="95"/>
  <c r="B80" i="95"/>
  <c r="C83" i="95"/>
  <c r="C84" i="95"/>
  <c r="C85" i="95"/>
  <c r="G87" i="95"/>
  <c r="G88" i="95"/>
  <c r="G89" i="95"/>
  <c r="A6" i="96"/>
  <c r="C13" i="96" s="1"/>
  <c r="B13" i="96"/>
  <c r="B14" i="96"/>
  <c r="E14" i="96"/>
  <c r="B15" i="96"/>
  <c r="B16" i="96"/>
  <c r="C16" i="96"/>
  <c r="B17" i="96"/>
  <c r="C17" i="96"/>
  <c r="E17" i="96"/>
  <c r="B18" i="96"/>
  <c r="B19" i="96"/>
  <c r="C19" i="96"/>
  <c r="B20" i="96"/>
  <c r="E20" i="96"/>
  <c r="B21" i="96"/>
  <c r="B22" i="96"/>
  <c r="E22" i="96"/>
  <c r="B23" i="96"/>
  <c r="B24" i="96"/>
  <c r="C24" i="96"/>
  <c r="B25" i="96"/>
  <c r="C25" i="96"/>
  <c r="E25" i="96"/>
  <c r="B27" i="96"/>
  <c r="B28" i="96"/>
  <c r="C28" i="96"/>
  <c r="B29" i="96"/>
  <c r="E29" i="96"/>
  <c r="B30" i="96"/>
  <c r="B31" i="96"/>
  <c r="E31" i="96"/>
  <c r="B32" i="96"/>
  <c r="B33" i="96"/>
  <c r="C33" i="96"/>
  <c r="B34" i="96"/>
  <c r="C34" i="96"/>
  <c r="E34" i="96"/>
  <c r="B35" i="96"/>
  <c r="B36" i="96"/>
  <c r="C36" i="96"/>
  <c r="B37" i="96"/>
  <c r="E37" i="96"/>
  <c r="B38" i="96"/>
  <c r="E38" i="96"/>
  <c r="B39" i="96"/>
  <c r="E39" i="96"/>
  <c r="B40" i="96"/>
  <c r="C40" i="96"/>
  <c r="B41" i="96"/>
  <c r="C41" i="96"/>
  <c r="B43" i="96"/>
  <c r="C43" i="96"/>
  <c r="E43" i="96"/>
  <c r="B44" i="96"/>
  <c r="E44" i="96"/>
  <c r="B45" i="96"/>
  <c r="C45" i="96"/>
  <c r="B46" i="96"/>
  <c r="C46" i="96"/>
  <c r="E46" i="96"/>
  <c r="B47" i="96"/>
  <c r="E47" i="96"/>
  <c r="B48" i="96"/>
  <c r="E48" i="96"/>
  <c r="B49" i="96"/>
  <c r="C49" i="96"/>
  <c r="B50" i="96"/>
  <c r="C50" i="96"/>
  <c r="B51" i="96"/>
  <c r="C51" i="96"/>
  <c r="E51" i="96"/>
  <c r="B52" i="96"/>
  <c r="E52" i="96"/>
  <c r="B53" i="96"/>
  <c r="C53" i="96"/>
  <c r="B54" i="96"/>
  <c r="C54" i="96"/>
  <c r="E54" i="96"/>
  <c r="B55" i="96"/>
  <c r="E55" i="96"/>
  <c r="B56" i="96"/>
  <c r="E56" i="96"/>
  <c r="B57" i="96"/>
  <c r="C57" i="96"/>
  <c r="B58" i="96"/>
  <c r="C58" i="96"/>
  <c r="B59" i="96"/>
  <c r="C59" i="96"/>
  <c r="E59" i="96"/>
  <c r="B60" i="96"/>
  <c r="E60" i="96"/>
  <c r="B62" i="96"/>
  <c r="C62" i="96"/>
  <c r="B63" i="96"/>
  <c r="C63" i="96"/>
  <c r="E63" i="96"/>
  <c r="B64" i="96"/>
  <c r="E64" i="96"/>
  <c r="B65" i="96"/>
  <c r="E65" i="96"/>
  <c r="B66" i="96"/>
  <c r="C66" i="96"/>
  <c r="B67" i="96"/>
  <c r="C67" i="96"/>
  <c r="B68" i="96"/>
  <c r="C68" i="96"/>
  <c r="E68" i="96"/>
  <c r="B69" i="96"/>
  <c r="E69" i="96"/>
  <c r="B70" i="96"/>
  <c r="C70" i="96"/>
  <c r="B71" i="96"/>
  <c r="C71" i="96"/>
  <c r="E71" i="96"/>
  <c r="B72" i="96"/>
  <c r="E72" i="96"/>
  <c r="B73" i="96"/>
  <c r="E73" i="96"/>
  <c r="B74" i="96"/>
  <c r="C74" i="96"/>
  <c r="B75" i="96"/>
  <c r="C75" i="96"/>
  <c r="B76" i="96"/>
  <c r="C76" i="96"/>
  <c r="E76" i="96"/>
  <c r="B77" i="96"/>
  <c r="E77" i="96"/>
  <c r="B78" i="96"/>
  <c r="C78" i="96"/>
  <c r="B79" i="96"/>
  <c r="C79" i="96"/>
  <c r="E79" i="96"/>
  <c r="B80" i="96"/>
  <c r="E80" i="96"/>
  <c r="C83" i="96"/>
  <c r="C84" i="96"/>
  <c r="C85" i="96"/>
  <c r="G87" i="96"/>
  <c r="G88" i="96"/>
  <c r="G89" i="96"/>
  <c r="A6" i="97"/>
  <c r="B13" i="97"/>
  <c r="C13" i="97"/>
  <c r="E13" i="97"/>
  <c r="B14" i="97"/>
  <c r="C14" i="97"/>
  <c r="E14" i="97"/>
  <c r="B15" i="97"/>
  <c r="C15" i="97"/>
  <c r="E15" i="97"/>
  <c r="B16" i="97"/>
  <c r="C16" i="97"/>
  <c r="E16" i="97"/>
  <c r="B17" i="97"/>
  <c r="C17" i="97"/>
  <c r="E17" i="97"/>
  <c r="B18" i="97"/>
  <c r="C18" i="97"/>
  <c r="E18" i="97"/>
  <c r="B19" i="97"/>
  <c r="C19" i="97"/>
  <c r="E19" i="97"/>
  <c r="B20" i="97"/>
  <c r="C20" i="97"/>
  <c r="E20" i="97"/>
  <c r="B21" i="97"/>
  <c r="C21" i="97"/>
  <c r="D21" i="97"/>
  <c r="E21" i="97"/>
  <c r="B22" i="97"/>
  <c r="C22" i="97"/>
  <c r="D22" i="97"/>
  <c r="E22" i="97"/>
  <c r="B23" i="97"/>
  <c r="C23" i="97"/>
  <c r="D23" i="97"/>
  <c r="E23" i="97"/>
  <c r="B24" i="97"/>
  <c r="C24" i="97"/>
  <c r="D24" i="97"/>
  <c r="E24" i="97"/>
  <c r="B25" i="97"/>
  <c r="C25" i="97"/>
  <c r="D25" i="97"/>
  <c r="E25" i="97"/>
  <c r="B27" i="97"/>
  <c r="C27" i="97"/>
  <c r="D27" i="97"/>
  <c r="E27" i="97"/>
  <c r="B28" i="97"/>
  <c r="C28" i="97"/>
  <c r="D28" i="97"/>
  <c r="E28" i="97"/>
  <c r="B29" i="97"/>
  <c r="C29" i="97"/>
  <c r="D29" i="97"/>
  <c r="E29" i="97"/>
  <c r="B30" i="97"/>
  <c r="C30" i="97"/>
  <c r="D30" i="97"/>
  <c r="E30" i="97"/>
  <c r="B31" i="97"/>
  <c r="C31" i="97"/>
  <c r="D31" i="97"/>
  <c r="E31" i="97"/>
  <c r="B32" i="97"/>
  <c r="C32" i="97"/>
  <c r="D32" i="97"/>
  <c r="E32" i="97"/>
  <c r="B33" i="97"/>
  <c r="C33" i="97"/>
  <c r="D33" i="97"/>
  <c r="E33" i="97"/>
  <c r="B34" i="97"/>
  <c r="C34" i="97"/>
  <c r="D34" i="97"/>
  <c r="E34" i="97"/>
  <c r="B35" i="97"/>
  <c r="C35" i="97"/>
  <c r="D35" i="97"/>
  <c r="E35" i="97"/>
  <c r="B36" i="97"/>
  <c r="C36" i="97"/>
  <c r="D36" i="97"/>
  <c r="E36" i="97"/>
  <c r="B37" i="97"/>
  <c r="C37" i="97"/>
  <c r="D37" i="97"/>
  <c r="E37" i="97"/>
  <c r="B38" i="97"/>
  <c r="C38" i="97"/>
  <c r="D38" i="97"/>
  <c r="E38" i="97"/>
  <c r="B39" i="97"/>
  <c r="C39" i="97"/>
  <c r="D39" i="97"/>
  <c r="E39" i="97"/>
  <c r="B40" i="97"/>
  <c r="C40" i="97"/>
  <c r="D40" i="97"/>
  <c r="E40" i="97"/>
  <c r="B41" i="97"/>
  <c r="C41" i="97"/>
  <c r="D41" i="97"/>
  <c r="E41" i="97"/>
  <c r="B43" i="97"/>
  <c r="C43" i="97"/>
  <c r="D43" i="97"/>
  <c r="E43" i="97"/>
  <c r="B44" i="97"/>
  <c r="C44" i="97"/>
  <c r="D44" i="97"/>
  <c r="E44" i="97"/>
  <c r="B45" i="97"/>
  <c r="C45" i="97"/>
  <c r="D45" i="97"/>
  <c r="E45" i="97"/>
  <c r="B46" i="97"/>
  <c r="C46" i="97"/>
  <c r="D46" i="97"/>
  <c r="E46" i="97"/>
  <c r="B47" i="97"/>
  <c r="C47" i="97"/>
  <c r="D47" i="97"/>
  <c r="E47" i="97"/>
  <c r="B48" i="97"/>
  <c r="C48" i="97"/>
  <c r="D48" i="97"/>
  <c r="E48" i="97"/>
  <c r="B49" i="97"/>
  <c r="C49" i="97"/>
  <c r="D49" i="97"/>
  <c r="E49" i="97"/>
  <c r="B50" i="97"/>
  <c r="C50" i="97"/>
  <c r="D50" i="97"/>
  <c r="E50" i="97"/>
  <c r="B51" i="97"/>
  <c r="C51" i="97"/>
  <c r="D51" i="97"/>
  <c r="E51" i="97"/>
  <c r="B52" i="97"/>
  <c r="C52" i="97"/>
  <c r="D52" i="97"/>
  <c r="E52" i="97"/>
  <c r="B53" i="97"/>
  <c r="C53" i="97"/>
  <c r="D53" i="97"/>
  <c r="E53" i="97"/>
  <c r="B54" i="97"/>
  <c r="C54" i="97"/>
  <c r="D54" i="97"/>
  <c r="E54" i="97"/>
  <c r="B55" i="97"/>
  <c r="C55" i="97"/>
  <c r="D55" i="97"/>
  <c r="E55" i="97"/>
  <c r="B56" i="97"/>
  <c r="C56" i="97"/>
  <c r="D56" i="97"/>
  <c r="E56" i="97"/>
  <c r="B57" i="97"/>
  <c r="C57" i="97"/>
  <c r="D57" i="97"/>
  <c r="E57" i="97"/>
  <c r="B58" i="97"/>
  <c r="C58" i="97"/>
  <c r="D58" i="97"/>
  <c r="E58" i="97"/>
  <c r="B59" i="97"/>
  <c r="C59" i="97"/>
  <c r="D59" i="97"/>
  <c r="E59" i="97"/>
  <c r="B60" i="97"/>
  <c r="C60" i="97"/>
  <c r="D60" i="97"/>
  <c r="E60" i="97"/>
  <c r="B62" i="97"/>
  <c r="C62" i="97"/>
  <c r="D62" i="97"/>
  <c r="E62" i="97"/>
  <c r="B63" i="97"/>
  <c r="C63" i="97"/>
  <c r="D63" i="97"/>
  <c r="E63" i="97"/>
  <c r="B64" i="97"/>
  <c r="C64" i="97"/>
  <c r="D64" i="97"/>
  <c r="E64" i="97"/>
  <c r="B65" i="97"/>
  <c r="C65" i="97"/>
  <c r="D65" i="97"/>
  <c r="E65" i="97"/>
  <c r="B66" i="97"/>
  <c r="C66" i="97"/>
  <c r="D66" i="97"/>
  <c r="E66" i="97"/>
  <c r="B67" i="97"/>
  <c r="C67" i="97"/>
  <c r="D67" i="97"/>
  <c r="E67" i="97"/>
  <c r="B68" i="97"/>
  <c r="C68" i="97"/>
  <c r="D68" i="97"/>
  <c r="E68" i="97"/>
  <c r="B69" i="97"/>
  <c r="C69" i="97"/>
  <c r="D69" i="97"/>
  <c r="E69" i="97"/>
  <c r="B70" i="97"/>
  <c r="C70" i="97"/>
  <c r="D70" i="97"/>
  <c r="E70" i="97"/>
  <c r="B71" i="97"/>
  <c r="C71" i="97"/>
  <c r="D71" i="97"/>
  <c r="E71" i="97"/>
  <c r="B72" i="97"/>
  <c r="C72" i="97"/>
  <c r="D72" i="97"/>
  <c r="E72" i="97"/>
  <c r="B73" i="97"/>
  <c r="C73" i="97"/>
  <c r="D73" i="97"/>
  <c r="E73" i="97"/>
  <c r="B74" i="97"/>
  <c r="C74" i="97"/>
  <c r="D74" i="97"/>
  <c r="E74" i="97"/>
  <c r="B75" i="97"/>
  <c r="C75" i="97"/>
  <c r="D75" i="97"/>
  <c r="E75" i="97"/>
  <c r="B76" i="97"/>
  <c r="C76" i="97"/>
  <c r="D76" i="97"/>
  <c r="E76" i="97"/>
  <c r="B77" i="97"/>
  <c r="C77" i="97"/>
  <c r="D77" i="97"/>
  <c r="E77" i="97"/>
  <c r="B78" i="97"/>
  <c r="C78" i="97"/>
  <c r="D78" i="97"/>
  <c r="E78" i="97"/>
  <c r="B79" i="97"/>
  <c r="C79" i="97"/>
  <c r="D79" i="97"/>
  <c r="E79" i="97"/>
  <c r="B80" i="97"/>
  <c r="C80" i="97"/>
  <c r="D80" i="97"/>
  <c r="E80" i="97"/>
  <c r="C83" i="97"/>
  <c r="C84" i="97"/>
  <c r="C85" i="97"/>
  <c r="G87" i="97"/>
  <c r="G88" i="97"/>
  <c r="G89" i="97"/>
  <c r="A6" i="98"/>
  <c r="E24" i="98" s="1"/>
  <c r="B13" i="98"/>
  <c r="B14" i="98"/>
  <c r="B15" i="98"/>
  <c r="B16" i="98"/>
  <c r="B17" i="98"/>
  <c r="B18" i="98"/>
  <c r="B19" i="98"/>
  <c r="B20" i="98"/>
  <c r="B21" i="98"/>
  <c r="B22" i="98"/>
  <c r="B23" i="98"/>
  <c r="B24" i="98"/>
  <c r="B25" i="98"/>
  <c r="B27" i="98"/>
  <c r="B28" i="98"/>
  <c r="B29" i="98"/>
  <c r="B30" i="98"/>
  <c r="B31" i="98"/>
  <c r="B32" i="98"/>
  <c r="B33" i="98"/>
  <c r="B34" i="98"/>
  <c r="B35" i="98"/>
  <c r="B36" i="98"/>
  <c r="B37" i="98"/>
  <c r="B38" i="98"/>
  <c r="B39" i="98"/>
  <c r="B40" i="98"/>
  <c r="B41" i="98"/>
  <c r="B43" i="98"/>
  <c r="B44" i="98"/>
  <c r="B45" i="98"/>
  <c r="B46" i="98"/>
  <c r="B47" i="98"/>
  <c r="B48" i="98"/>
  <c r="B49" i="98"/>
  <c r="B50" i="98"/>
  <c r="B51" i="98"/>
  <c r="B52" i="98"/>
  <c r="B53" i="98"/>
  <c r="B54" i="98"/>
  <c r="B55" i="98"/>
  <c r="B56" i="98"/>
  <c r="B57" i="98"/>
  <c r="B58" i="98"/>
  <c r="B59" i="98"/>
  <c r="B60" i="98"/>
  <c r="B62" i="98"/>
  <c r="B63" i="98"/>
  <c r="B64" i="98"/>
  <c r="B65" i="98"/>
  <c r="B66" i="98"/>
  <c r="B67" i="98"/>
  <c r="B68" i="98"/>
  <c r="B69" i="98"/>
  <c r="B70" i="98"/>
  <c r="B71" i="98"/>
  <c r="B72" i="98"/>
  <c r="B73" i="98"/>
  <c r="B74" i="98"/>
  <c r="B75" i="98"/>
  <c r="B76" i="98"/>
  <c r="B77" i="98"/>
  <c r="D77" i="98"/>
  <c r="B78" i="98"/>
  <c r="B79" i="98"/>
  <c r="B80" i="98"/>
  <c r="C83" i="98"/>
  <c r="C84" i="98"/>
  <c r="C85" i="98"/>
  <c r="G87" i="98"/>
  <c r="G88" i="98"/>
  <c r="G89" i="98"/>
  <c r="A6" i="99"/>
  <c r="E15" i="99" s="1"/>
  <c r="B13" i="99"/>
  <c r="B14" i="99"/>
  <c r="B15" i="99"/>
  <c r="B16" i="99"/>
  <c r="B17" i="99"/>
  <c r="B18" i="99"/>
  <c r="B19" i="99"/>
  <c r="B20" i="99"/>
  <c r="B21" i="99"/>
  <c r="B22" i="99"/>
  <c r="D22" i="99"/>
  <c r="B23" i="99"/>
  <c r="B24" i="99"/>
  <c r="B25" i="99"/>
  <c r="E25" i="99"/>
  <c r="B27" i="99"/>
  <c r="B28" i="99"/>
  <c r="B29" i="99"/>
  <c r="E29" i="99"/>
  <c r="B30" i="99"/>
  <c r="B31" i="99"/>
  <c r="C31" i="99"/>
  <c r="B32" i="99"/>
  <c r="B33" i="99"/>
  <c r="B34" i="99"/>
  <c r="B35" i="99"/>
  <c r="B36" i="99"/>
  <c r="E36" i="99"/>
  <c r="B37" i="99"/>
  <c r="B38" i="99"/>
  <c r="B39" i="99"/>
  <c r="C39" i="99"/>
  <c r="B40" i="99"/>
  <c r="B41" i="99"/>
  <c r="B43" i="99"/>
  <c r="B44" i="99"/>
  <c r="B45" i="99"/>
  <c r="E45" i="99"/>
  <c r="B46" i="99"/>
  <c r="B47" i="99"/>
  <c r="B48" i="99"/>
  <c r="C48" i="99"/>
  <c r="B49" i="99"/>
  <c r="B50" i="99"/>
  <c r="B51" i="99"/>
  <c r="B52" i="99"/>
  <c r="B53" i="99"/>
  <c r="E53" i="99"/>
  <c r="B54" i="99"/>
  <c r="B55" i="99"/>
  <c r="B56" i="99"/>
  <c r="C56" i="99"/>
  <c r="B57" i="99"/>
  <c r="B58" i="99"/>
  <c r="B59" i="99"/>
  <c r="B60" i="99"/>
  <c r="B62" i="99"/>
  <c r="E62" i="99"/>
  <c r="B63" i="99"/>
  <c r="B64" i="99"/>
  <c r="B65" i="99"/>
  <c r="C65" i="99"/>
  <c r="B66" i="99"/>
  <c r="B67" i="99"/>
  <c r="B68" i="99"/>
  <c r="B69" i="99"/>
  <c r="B70" i="99"/>
  <c r="E70" i="99"/>
  <c r="B71" i="99"/>
  <c r="B72" i="99"/>
  <c r="B73" i="99"/>
  <c r="C73" i="99"/>
  <c r="B74" i="99"/>
  <c r="B75" i="99"/>
  <c r="B76" i="99"/>
  <c r="B77" i="99"/>
  <c r="B78" i="99"/>
  <c r="E78" i="99"/>
  <c r="B79" i="99"/>
  <c r="B80" i="99"/>
  <c r="C83" i="99"/>
  <c r="C84" i="99"/>
  <c r="C85" i="99"/>
  <c r="G87" i="99"/>
  <c r="G88" i="99"/>
  <c r="G89" i="99"/>
  <c r="D71" i="98" l="1"/>
  <c r="C77" i="99"/>
  <c r="E74" i="99"/>
  <c r="C69" i="99"/>
  <c r="E66" i="99"/>
  <c r="C60" i="99"/>
  <c r="E57" i="99"/>
  <c r="C52" i="99"/>
  <c r="E49" i="99"/>
  <c r="C44" i="99"/>
  <c r="E40" i="99"/>
  <c r="C35" i="99"/>
  <c r="E32" i="99"/>
  <c r="E20" i="99"/>
  <c r="E17" i="99"/>
  <c r="D75" i="98"/>
  <c r="D66" i="98"/>
  <c r="E63" i="98"/>
  <c r="D36" i="98"/>
  <c r="E33" i="98"/>
  <c r="D13" i="97"/>
  <c r="D14" i="97"/>
  <c r="D15" i="97"/>
  <c r="D16" i="97"/>
  <c r="D17" i="97"/>
  <c r="D18" i="97"/>
  <c r="D19" i="97"/>
  <c r="D20" i="97"/>
  <c r="C80" i="96"/>
  <c r="E75" i="96"/>
  <c r="C72" i="96"/>
  <c r="E67" i="96"/>
  <c r="C64" i="96"/>
  <c r="E58" i="96"/>
  <c r="C55" i="96"/>
  <c r="E50" i="96"/>
  <c r="C47" i="96"/>
  <c r="E41" i="96"/>
  <c r="C38" i="96"/>
  <c r="E33" i="96"/>
  <c r="C30" i="96"/>
  <c r="E24" i="96"/>
  <c r="C21" i="96"/>
  <c r="E16" i="96"/>
  <c r="E63" i="95"/>
  <c r="E56" i="95"/>
  <c r="E50" i="95"/>
  <c r="E29" i="95"/>
  <c r="E22" i="95"/>
  <c r="D79" i="98"/>
  <c r="D53" i="98"/>
  <c r="D13" i="96"/>
  <c r="C14" i="96"/>
  <c r="E15" i="96"/>
  <c r="C18" i="96"/>
  <c r="E19" i="96"/>
  <c r="C22" i="96"/>
  <c r="E23" i="96"/>
  <c r="C27" i="96"/>
  <c r="E28" i="96"/>
  <c r="C31" i="96"/>
  <c r="E32" i="96"/>
  <c r="C35" i="96"/>
  <c r="E36" i="96"/>
  <c r="C39" i="96"/>
  <c r="E40" i="96"/>
  <c r="C44" i="96"/>
  <c r="E45" i="96"/>
  <c r="C48" i="96"/>
  <c r="E49" i="96"/>
  <c r="C52" i="96"/>
  <c r="E53" i="96"/>
  <c r="C56" i="96"/>
  <c r="E57" i="96"/>
  <c r="C60" i="96"/>
  <c r="E62" i="96"/>
  <c r="C65" i="96"/>
  <c r="E66" i="96"/>
  <c r="C69" i="96"/>
  <c r="E70" i="96"/>
  <c r="C73" i="96"/>
  <c r="E74" i="96"/>
  <c r="C77" i="96"/>
  <c r="E78" i="96"/>
  <c r="C13" i="95"/>
  <c r="E18" i="95"/>
  <c r="E27" i="95"/>
  <c r="E35" i="95"/>
  <c r="E44" i="95"/>
  <c r="E52" i="95"/>
  <c r="E60" i="95"/>
  <c r="E69" i="95"/>
  <c r="E77" i="95"/>
  <c r="E50" i="98"/>
  <c r="D73" i="98"/>
  <c r="C37" i="96"/>
  <c r="E35" i="96"/>
  <c r="C32" i="96"/>
  <c r="E30" i="96"/>
  <c r="C29" i="96"/>
  <c r="E27" i="96"/>
  <c r="C23" i="96"/>
  <c r="E21" i="96"/>
  <c r="C20" i="96"/>
  <c r="E18" i="96"/>
  <c r="C15" i="96"/>
  <c r="E13" i="96"/>
  <c r="E14" i="95"/>
  <c r="D18" i="19"/>
  <c r="E15" i="19"/>
  <c r="D80" i="94"/>
  <c r="D78" i="94"/>
  <c r="D76" i="94"/>
  <c r="D74" i="94"/>
  <c r="D72" i="94"/>
  <c r="D70" i="94"/>
  <c r="D68" i="94"/>
  <c r="D66" i="94"/>
  <c r="D64" i="94"/>
  <c r="D62" i="94"/>
  <c r="E59" i="94"/>
  <c r="E57" i="94"/>
  <c r="E55" i="94"/>
  <c r="E53" i="94"/>
  <c r="E51" i="94"/>
  <c r="E49" i="94"/>
  <c r="E47" i="94"/>
  <c r="E45" i="94"/>
  <c r="E43" i="94"/>
  <c r="E40" i="94"/>
  <c r="E38" i="94"/>
  <c r="E36" i="94"/>
  <c r="E34" i="94"/>
  <c r="E32" i="94"/>
  <c r="E30" i="94"/>
  <c r="E28" i="94"/>
  <c r="C24" i="94"/>
  <c r="E19" i="94"/>
  <c r="E63" i="91"/>
  <c r="D60" i="91"/>
  <c r="D57" i="91"/>
  <c r="E54" i="91"/>
  <c r="D52" i="91"/>
  <c r="E37" i="91"/>
  <c r="E20" i="91"/>
  <c r="D28" i="99"/>
  <c r="D19" i="99"/>
  <c r="D80" i="98"/>
  <c r="D78" i="98"/>
  <c r="D76" i="98"/>
  <c r="D74" i="98"/>
  <c r="D72" i="98"/>
  <c r="D70" i="98"/>
  <c r="E67" i="98"/>
  <c r="D62" i="98"/>
  <c r="E58" i="98"/>
  <c r="D45" i="98"/>
  <c r="E41" i="98"/>
  <c r="D28" i="98"/>
  <c r="C15" i="94"/>
  <c r="E18" i="94"/>
  <c r="C21" i="94"/>
  <c r="E22" i="94"/>
  <c r="C25" i="94"/>
  <c r="E27" i="94"/>
  <c r="E15" i="94"/>
  <c r="C17" i="94"/>
  <c r="C19" i="94"/>
  <c r="E20" i="94"/>
  <c r="C22" i="94"/>
  <c r="E25" i="94"/>
  <c r="C28" i="94"/>
  <c r="E29" i="94"/>
  <c r="C32" i="94"/>
  <c r="E33" i="94"/>
  <c r="C36" i="94"/>
  <c r="E37" i="94"/>
  <c r="C40" i="94"/>
  <c r="E41" i="94"/>
  <c r="C45" i="94"/>
  <c r="E46" i="94"/>
  <c r="C49" i="94"/>
  <c r="E50" i="94"/>
  <c r="C53" i="94"/>
  <c r="E54" i="94"/>
  <c r="C57" i="94"/>
  <c r="E58" i="94"/>
  <c r="C62" i="94"/>
  <c r="C63" i="94"/>
  <c r="C64" i="94"/>
  <c r="C65" i="94"/>
  <c r="C66" i="94"/>
  <c r="C67" i="94"/>
  <c r="C68" i="94"/>
  <c r="C69" i="94"/>
  <c r="C70" i="94"/>
  <c r="C71" i="94"/>
  <c r="C72" i="94"/>
  <c r="C73" i="94"/>
  <c r="C74" i="94"/>
  <c r="C75" i="94"/>
  <c r="C76" i="94"/>
  <c r="C77" i="94"/>
  <c r="C78" i="94"/>
  <c r="C79" i="94"/>
  <c r="C80" i="94"/>
  <c r="E14" i="94"/>
  <c r="E16" i="94"/>
  <c r="C18" i="94"/>
  <c r="E21" i="94"/>
  <c r="C23" i="94"/>
  <c r="E24" i="94"/>
  <c r="C27" i="94"/>
  <c r="C30" i="94"/>
  <c r="E31" i="94"/>
  <c r="C34" i="94"/>
  <c r="E35" i="94"/>
  <c r="C38" i="94"/>
  <c r="E39" i="94"/>
  <c r="C43" i="94"/>
  <c r="E44" i="94"/>
  <c r="C47" i="94"/>
  <c r="E48" i="94"/>
  <c r="C51" i="94"/>
  <c r="E52" i="94"/>
  <c r="C55" i="94"/>
  <c r="E56" i="94"/>
  <c r="C59" i="94"/>
  <c r="E60" i="94"/>
  <c r="E62" i="94"/>
  <c r="E63" i="94"/>
  <c r="E64" i="94"/>
  <c r="E65" i="94"/>
  <c r="E66" i="94"/>
  <c r="E67" i="94"/>
  <c r="E68" i="94"/>
  <c r="E69" i="94"/>
  <c r="E70" i="94"/>
  <c r="E71" i="94"/>
  <c r="E72" i="94"/>
  <c r="E73" i="94"/>
  <c r="E74" i="94"/>
  <c r="E75" i="94"/>
  <c r="E76" i="94"/>
  <c r="E77" i="94"/>
  <c r="E78" i="94"/>
  <c r="E79" i="94"/>
  <c r="E80" i="94"/>
  <c r="D15" i="93"/>
  <c r="E24" i="93"/>
  <c r="E41" i="93"/>
  <c r="D58" i="93"/>
  <c r="E62" i="93"/>
  <c r="E68" i="93"/>
  <c r="D71" i="93"/>
  <c r="E76" i="93"/>
  <c r="D79" i="93"/>
  <c r="E29" i="93"/>
  <c r="E50" i="93"/>
  <c r="E72" i="93"/>
  <c r="D75" i="93"/>
  <c r="E16" i="93"/>
  <c r="E37" i="93"/>
  <c r="D67" i="93"/>
  <c r="E80" i="93"/>
  <c r="D14" i="98"/>
  <c r="E20" i="98"/>
  <c r="D23" i="98"/>
  <c r="E29" i="98"/>
  <c r="D32" i="98"/>
  <c r="E37" i="98"/>
  <c r="D40" i="98"/>
  <c r="E46" i="98"/>
  <c r="D49" i="98"/>
  <c r="E54" i="98"/>
  <c r="D57" i="98"/>
  <c r="E80" i="95"/>
  <c r="E78" i="95"/>
  <c r="E76" i="95"/>
  <c r="E74" i="95"/>
  <c r="E72" i="95"/>
  <c r="E70" i="95"/>
  <c r="E68" i="95"/>
  <c r="E66" i="95"/>
  <c r="E64" i="95"/>
  <c r="E62" i="95"/>
  <c r="E59" i="95"/>
  <c r="E57" i="95"/>
  <c r="E55" i="95"/>
  <c r="E53" i="95"/>
  <c r="E51" i="95"/>
  <c r="E49" i="95"/>
  <c r="E47" i="95"/>
  <c r="E45" i="95"/>
  <c r="E43" i="95"/>
  <c r="E40" i="95"/>
  <c r="E38" i="95"/>
  <c r="E36" i="95"/>
  <c r="E34" i="95"/>
  <c r="E32" i="95"/>
  <c r="E30" i="95"/>
  <c r="E28" i="95"/>
  <c r="E25" i="95"/>
  <c r="E23" i="95"/>
  <c r="E21" i="95"/>
  <c r="E19" i="95"/>
  <c r="E17" i="95"/>
  <c r="E15" i="95"/>
  <c r="E13" i="95"/>
  <c r="E80" i="92"/>
  <c r="D79" i="92"/>
  <c r="E76" i="92"/>
  <c r="D75" i="92"/>
  <c r="E72" i="92"/>
  <c r="D71" i="92"/>
  <c r="E68" i="92"/>
  <c r="D67" i="92"/>
  <c r="E64" i="92"/>
  <c r="D63" i="92"/>
  <c r="E59" i="92"/>
  <c r="D58" i="92"/>
  <c r="E55" i="92"/>
  <c r="D54" i="92"/>
  <c r="E51" i="92"/>
  <c r="D50" i="92"/>
  <c r="E47" i="92"/>
  <c r="D46" i="92"/>
  <c r="E43" i="92"/>
  <c r="D41" i="92"/>
  <c r="E38" i="92"/>
  <c r="D37" i="92"/>
  <c r="E34" i="92"/>
  <c r="C33" i="92"/>
  <c r="E28" i="92"/>
  <c r="C24" i="92"/>
  <c r="E19" i="92"/>
  <c r="E75" i="91"/>
  <c r="D73" i="91"/>
  <c r="D66" i="91"/>
  <c r="E58" i="91"/>
  <c r="D56" i="91"/>
  <c r="D49" i="91"/>
  <c r="D44" i="91"/>
  <c r="D35" i="91"/>
  <c r="D27" i="91"/>
  <c r="C13" i="92"/>
  <c r="E14" i="92"/>
  <c r="C17" i="92"/>
  <c r="E18" i="92"/>
  <c r="C21" i="92"/>
  <c r="E22" i="92"/>
  <c r="C25" i="92"/>
  <c r="E27" i="92"/>
  <c r="C30" i="92"/>
  <c r="E31" i="92"/>
  <c r="C34" i="92"/>
  <c r="C35" i="92"/>
  <c r="C36" i="92"/>
  <c r="C37" i="92"/>
  <c r="C38" i="92"/>
  <c r="C39" i="92"/>
  <c r="C40" i="92"/>
  <c r="C41" i="92"/>
  <c r="C43" i="92"/>
  <c r="C44" i="92"/>
  <c r="C45" i="92"/>
  <c r="C46" i="92"/>
  <c r="C47" i="92"/>
  <c r="C48" i="92"/>
  <c r="C49" i="92"/>
  <c r="C50" i="92"/>
  <c r="C51" i="92"/>
  <c r="C52" i="92"/>
  <c r="C53" i="92"/>
  <c r="C54" i="92"/>
  <c r="C55" i="92"/>
  <c r="C56" i="92"/>
  <c r="C57" i="92"/>
  <c r="C58" i="92"/>
  <c r="C59" i="92"/>
  <c r="C60" i="92"/>
  <c r="C62" i="92"/>
  <c r="C63" i="92"/>
  <c r="C64" i="92"/>
  <c r="C65" i="92"/>
  <c r="C66" i="92"/>
  <c r="C67" i="92"/>
  <c r="C68" i="92"/>
  <c r="C69" i="92"/>
  <c r="C70" i="92"/>
  <c r="C71" i="92"/>
  <c r="C72" i="92"/>
  <c r="C73" i="92"/>
  <c r="C74" i="92"/>
  <c r="C75" i="92"/>
  <c r="C76" i="92"/>
  <c r="C77" i="92"/>
  <c r="C78" i="92"/>
  <c r="C79" i="92"/>
  <c r="C80" i="92"/>
  <c r="D13" i="91"/>
  <c r="D15" i="91"/>
  <c r="D19" i="91"/>
  <c r="D23" i="91"/>
  <c r="D28" i="91"/>
  <c r="D32" i="91"/>
  <c r="D36" i="91"/>
  <c r="D40" i="91"/>
  <c r="D45" i="91"/>
  <c r="E15" i="91"/>
  <c r="E19" i="91"/>
  <c r="E23" i="91"/>
  <c r="E28" i="91"/>
  <c r="E32" i="91"/>
  <c r="E36" i="91"/>
  <c r="E40" i="91"/>
  <c r="E45" i="91"/>
  <c r="E49" i="91"/>
  <c r="E53" i="91"/>
  <c r="E57" i="91"/>
  <c r="E62" i="91"/>
  <c r="E66" i="91"/>
  <c r="E70" i="91"/>
  <c r="E74" i="91"/>
  <c r="E78" i="91"/>
  <c r="E78" i="92"/>
  <c r="D77" i="92"/>
  <c r="E74" i="92"/>
  <c r="D73" i="92"/>
  <c r="E70" i="92"/>
  <c r="D69" i="92"/>
  <c r="E66" i="92"/>
  <c r="D65" i="92"/>
  <c r="E62" i="92"/>
  <c r="D60" i="92"/>
  <c r="E57" i="92"/>
  <c r="D56" i="92"/>
  <c r="E53" i="92"/>
  <c r="D52" i="92"/>
  <c r="E49" i="92"/>
  <c r="D48" i="92"/>
  <c r="E45" i="92"/>
  <c r="D44" i="92"/>
  <c r="E40" i="92"/>
  <c r="D39" i="92"/>
  <c r="E36" i="92"/>
  <c r="D35" i="92"/>
  <c r="E32" i="92"/>
  <c r="C29" i="92"/>
  <c r="E23" i="92"/>
  <c r="C20" i="92"/>
  <c r="E15" i="92"/>
  <c r="D31" i="91"/>
  <c r="D22" i="91"/>
  <c r="D14" i="91"/>
  <c r="E16" i="98"/>
  <c r="E79" i="99"/>
  <c r="C62" i="99"/>
  <c r="E58" i="99"/>
  <c r="C57" i="99"/>
  <c r="E54" i="99"/>
  <c r="C45" i="99"/>
  <c r="D20" i="99"/>
  <c r="C80" i="98"/>
  <c r="C78" i="98"/>
  <c r="C74" i="98"/>
  <c r="C72" i="98"/>
  <c r="E68" i="98"/>
  <c r="E64" i="98"/>
  <c r="D58" i="98"/>
  <c r="D54" i="98"/>
  <c r="D50" i="98"/>
  <c r="E47" i="98"/>
  <c r="D46" i="98"/>
  <c r="E43" i="98"/>
  <c r="D41" i="98"/>
  <c r="E38" i="98"/>
  <c r="D37" i="98"/>
  <c r="E34" i="98"/>
  <c r="D33" i="98"/>
  <c r="E30" i="98"/>
  <c r="D29" i="98"/>
  <c r="E25" i="98"/>
  <c r="D24" i="98"/>
  <c r="E21" i="98"/>
  <c r="D20" i="98"/>
  <c r="E17" i="98"/>
  <c r="D16" i="98"/>
  <c r="E13" i="98"/>
  <c r="C13" i="99"/>
  <c r="C14" i="99"/>
  <c r="C15" i="99"/>
  <c r="C16" i="99"/>
  <c r="C17" i="99"/>
  <c r="C18" i="99"/>
  <c r="C19" i="99"/>
  <c r="C20" i="99"/>
  <c r="C21" i="99"/>
  <c r="C22" i="99"/>
  <c r="C23" i="99"/>
  <c r="C24" i="99"/>
  <c r="C25" i="99"/>
  <c r="C27" i="99"/>
  <c r="C28" i="99"/>
  <c r="C29" i="99"/>
  <c r="C30" i="99"/>
  <c r="D13" i="99"/>
  <c r="E14" i="99"/>
  <c r="D17" i="99"/>
  <c r="E18" i="99"/>
  <c r="D21" i="99"/>
  <c r="E22" i="99"/>
  <c r="D25" i="99"/>
  <c r="E27" i="99"/>
  <c r="D30" i="99"/>
  <c r="D31" i="99"/>
  <c r="D32" i="99"/>
  <c r="D33" i="99"/>
  <c r="D34" i="99"/>
  <c r="D35" i="99"/>
  <c r="D36" i="99"/>
  <c r="D37" i="99"/>
  <c r="D38" i="99"/>
  <c r="D39" i="99"/>
  <c r="D40" i="99"/>
  <c r="D41" i="99"/>
  <c r="D43" i="99"/>
  <c r="D44" i="99"/>
  <c r="D45" i="99"/>
  <c r="D46" i="99"/>
  <c r="D47" i="99"/>
  <c r="D48" i="99"/>
  <c r="D49" i="99"/>
  <c r="D50" i="99"/>
  <c r="D51" i="99"/>
  <c r="D52" i="99"/>
  <c r="D53" i="99"/>
  <c r="D54" i="99"/>
  <c r="D55" i="99"/>
  <c r="D56" i="99"/>
  <c r="D57" i="99"/>
  <c r="D58" i="99"/>
  <c r="D59" i="99"/>
  <c r="D60" i="99"/>
  <c r="D62" i="99"/>
  <c r="D63" i="99"/>
  <c r="D64" i="99"/>
  <c r="D65" i="99"/>
  <c r="D66" i="99"/>
  <c r="D67" i="99"/>
  <c r="D68" i="99"/>
  <c r="D69" i="99"/>
  <c r="D70" i="99"/>
  <c r="D71" i="99"/>
  <c r="D72" i="99"/>
  <c r="D73" i="99"/>
  <c r="D74" i="99"/>
  <c r="D75" i="99"/>
  <c r="D76" i="99"/>
  <c r="D77" i="99"/>
  <c r="D78" i="99"/>
  <c r="D79" i="99"/>
  <c r="D80" i="99"/>
  <c r="E67" i="99"/>
  <c r="C66" i="99"/>
  <c r="E63" i="99"/>
  <c r="C53" i="99"/>
  <c r="E50" i="99"/>
  <c r="E41" i="99"/>
  <c r="C40" i="99"/>
  <c r="E37" i="99"/>
  <c r="C36" i="99"/>
  <c r="E33" i="99"/>
  <c r="C32" i="99"/>
  <c r="D29" i="99"/>
  <c r="C79" i="98"/>
  <c r="C77" i="98"/>
  <c r="C75" i="98"/>
  <c r="C73" i="98"/>
  <c r="C71" i="98"/>
  <c r="D67" i="98"/>
  <c r="D63" i="98"/>
  <c r="E59" i="98"/>
  <c r="E55" i="98"/>
  <c r="E51" i="98"/>
  <c r="E80" i="99"/>
  <c r="C79" i="99"/>
  <c r="E76" i="99"/>
  <c r="C75" i="99"/>
  <c r="E72" i="99"/>
  <c r="C71" i="99"/>
  <c r="E68" i="99"/>
  <c r="C67" i="99"/>
  <c r="E64" i="99"/>
  <c r="C63" i="99"/>
  <c r="E59" i="99"/>
  <c r="C58" i="99"/>
  <c r="E55" i="99"/>
  <c r="C54" i="99"/>
  <c r="E51" i="99"/>
  <c r="C50" i="99"/>
  <c r="E47" i="99"/>
  <c r="C46" i="99"/>
  <c r="E43" i="99"/>
  <c r="C41" i="99"/>
  <c r="E38" i="99"/>
  <c r="C37" i="99"/>
  <c r="E34" i="99"/>
  <c r="C33" i="99"/>
  <c r="E30" i="99"/>
  <c r="D27" i="99"/>
  <c r="E24" i="99"/>
  <c r="D23" i="99"/>
  <c r="E21" i="99"/>
  <c r="D18" i="99"/>
  <c r="E16" i="99"/>
  <c r="D15" i="99"/>
  <c r="E13" i="99"/>
  <c r="E69" i="98"/>
  <c r="D68" i="98"/>
  <c r="E65" i="98"/>
  <c r="D64" i="98"/>
  <c r="E60" i="98"/>
  <c r="D59" i="98"/>
  <c r="E56" i="98"/>
  <c r="D55" i="98"/>
  <c r="E52" i="98"/>
  <c r="D51" i="98"/>
  <c r="E48" i="98"/>
  <c r="D47" i="98"/>
  <c r="E44" i="98"/>
  <c r="D43" i="98"/>
  <c r="E39" i="98"/>
  <c r="D38" i="98"/>
  <c r="E35" i="98"/>
  <c r="D34" i="98"/>
  <c r="E31" i="98"/>
  <c r="D30" i="98"/>
  <c r="E27" i="98"/>
  <c r="D25" i="98"/>
  <c r="E22" i="98"/>
  <c r="D21" i="98"/>
  <c r="E18" i="98"/>
  <c r="D17" i="98"/>
  <c r="E14" i="98"/>
  <c r="D13" i="98"/>
  <c r="D19" i="98"/>
  <c r="D15" i="98"/>
  <c r="C78" i="99"/>
  <c r="E75" i="99"/>
  <c r="C74" i="99"/>
  <c r="E71" i="99"/>
  <c r="C70" i="99"/>
  <c r="C49" i="99"/>
  <c r="E46" i="99"/>
  <c r="E23" i="99"/>
  <c r="C76" i="98"/>
  <c r="C80" i="99"/>
  <c r="E77" i="99"/>
  <c r="C76" i="99"/>
  <c r="E73" i="99"/>
  <c r="C72" i="99"/>
  <c r="E69" i="99"/>
  <c r="C68" i="99"/>
  <c r="E65" i="99"/>
  <c r="C64" i="99"/>
  <c r="E60" i="99"/>
  <c r="C59" i="99"/>
  <c r="E56" i="99"/>
  <c r="C55" i="99"/>
  <c r="E52" i="99"/>
  <c r="C51" i="99"/>
  <c r="E48" i="99"/>
  <c r="C47" i="99"/>
  <c r="E44" i="99"/>
  <c r="C43" i="99"/>
  <c r="E39" i="99"/>
  <c r="C38" i="99"/>
  <c r="E35" i="99"/>
  <c r="C34" i="99"/>
  <c r="E31" i="99"/>
  <c r="E28" i="99"/>
  <c r="D24" i="99"/>
  <c r="E19" i="99"/>
  <c r="D16" i="99"/>
  <c r="E80" i="98"/>
  <c r="E79" i="98"/>
  <c r="E78" i="98"/>
  <c r="E77" i="98"/>
  <c r="E76" i="98"/>
  <c r="E75" i="98"/>
  <c r="E74" i="98"/>
  <c r="E73" i="98"/>
  <c r="E72" i="98"/>
  <c r="E71" i="98"/>
  <c r="E70" i="98"/>
  <c r="D69" i="98"/>
  <c r="E66" i="98"/>
  <c r="D65" i="98"/>
  <c r="E62" i="98"/>
  <c r="D60" i="98"/>
  <c r="E57" i="98"/>
  <c r="D56" i="98"/>
  <c r="E53" i="98"/>
  <c r="D52" i="98"/>
  <c r="E49" i="98"/>
  <c r="D48" i="98"/>
  <c r="E45" i="98"/>
  <c r="D44" i="98"/>
  <c r="E40" i="98"/>
  <c r="D39" i="98"/>
  <c r="E36" i="98"/>
  <c r="D35" i="98"/>
  <c r="E32" i="98"/>
  <c r="D31" i="98"/>
  <c r="E28" i="98"/>
  <c r="D27" i="98"/>
  <c r="E23" i="98"/>
  <c r="D22" i="98"/>
  <c r="E19" i="98"/>
  <c r="D18" i="98"/>
  <c r="E15" i="98"/>
  <c r="D14" i="99"/>
  <c r="C14" i="98"/>
  <c r="C20" i="98"/>
  <c r="C22" i="98"/>
  <c r="C24" i="98"/>
  <c r="C25" i="98"/>
  <c r="C28" i="98"/>
  <c r="C30" i="98"/>
  <c r="C32" i="98"/>
  <c r="C34" i="98"/>
  <c r="C35" i="98"/>
  <c r="C37" i="98"/>
  <c r="C39" i="98"/>
  <c r="C41" i="98"/>
  <c r="C43" i="98"/>
  <c r="C45" i="98"/>
  <c r="C47" i="98"/>
  <c r="C48" i="98"/>
  <c r="C50" i="98"/>
  <c r="C52" i="98"/>
  <c r="C53" i="98"/>
  <c r="C55" i="98"/>
  <c r="C57" i="98"/>
  <c r="C59" i="98"/>
  <c r="C60" i="98"/>
  <c r="C63" i="98"/>
  <c r="C65" i="98"/>
  <c r="C67" i="98"/>
  <c r="C69" i="98"/>
  <c r="C13" i="98"/>
  <c r="C15" i="98"/>
  <c r="C16" i="98"/>
  <c r="C17" i="98"/>
  <c r="C18" i="98"/>
  <c r="C19" i="98"/>
  <c r="C21" i="98"/>
  <c r="C23" i="98"/>
  <c r="C27" i="98"/>
  <c r="C29" i="98"/>
  <c r="C31" i="98"/>
  <c r="C33" i="98"/>
  <c r="C36" i="98"/>
  <c r="C38" i="98"/>
  <c r="C40" i="98"/>
  <c r="C44" i="98"/>
  <c r="C46" i="98"/>
  <c r="C49" i="98"/>
  <c r="C51" i="98"/>
  <c r="C54" i="98"/>
  <c r="C56" i="98"/>
  <c r="C58" i="98"/>
  <c r="C62" i="98"/>
  <c r="C64" i="98"/>
  <c r="C66" i="98"/>
  <c r="C68" i="98"/>
  <c r="C70" i="98"/>
  <c r="D80" i="95"/>
  <c r="D79" i="95"/>
  <c r="D78" i="95"/>
  <c r="D77" i="95"/>
  <c r="D76" i="95"/>
  <c r="D75" i="95"/>
  <c r="D74" i="95"/>
  <c r="D73" i="95"/>
  <c r="D72" i="95"/>
  <c r="D71" i="95"/>
  <c r="D70" i="95"/>
  <c r="D69" i="95"/>
  <c r="D68" i="95"/>
  <c r="D67" i="95"/>
  <c r="D66" i="95"/>
  <c r="D65" i="95"/>
  <c r="D64" i="95"/>
  <c r="D63" i="95"/>
  <c r="D62" i="95"/>
  <c r="D60" i="95"/>
  <c r="D59" i="95"/>
  <c r="D58" i="95"/>
  <c r="D57" i="95"/>
  <c r="D56" i="95"/>
  <c r="D55" i="95"/>
  <c r="D54" i="95"/>
  <c r="D53" i="95"/>
  <c r="D52" i="95"/>
  <c r="D51" i="95"/>
  <c r="D50" i="95"/>
  <c r="D49" i="95"/>
  <c r="D48" i="95"/>
  <c r="D47" i="95"/>
  <c r="D46" i="95"/>
  <c r="D45" i="95"/>
  <c r="D44" i="95"/>
  <c r="D43" i="95"/>
  <c r="D41" i="95"/>
  <c r="D40" i="95"/>
  <c r="D39" i="95"/>
  <c r="D38" i="95"/>
  <c r="D37" i="95"/>
  <c r="D36" i="95"/>
  <c r="D35" i="95"/>
  <c r="D34" i="95"/>
  <c r="D33" i="95"/>
  <c r="D32" i="95"/>
  <c r="D31" i="95"/>
  <c r="D30" i="95"/>
  <c r="D29" i="95"/>
  <c r="D28" i="95"/>
  <c r="D27" i="95"/>
  <c r="D25" i="95"/>
  <c r="D24" i="95"/>
  <c r="D23" i="95"/>
  <c r="D22" i="95"/>
  <c r="D21" i="95"/>
  <c r="D20" i="95"/>
  <c r="D19" i="95"/>
  <c r="D18" i="95"/>
  <c r="D17" i="95"/>
  <c r="D16" i="95"/>
  <c r="D15" i="95"/>
  <c r="D14" i="95"/>
  <c r="D13" i="95"/>
  <c r="D13" i="94"/>
  <c r="D14" i="94"/>
  <c r="D15" i="94"/>
  <c r="D16" i="94"/>
  <c r="D17" i="94"/>
  <c r="D18" i="94"/>
  <c r="D19" i="94"/>
  <c r="D20" i="94"/>
  <c r="D21" i="94"/>
  <c r="D22" i="94"/>
  <c r="D23" i="94"/>
  <c r="D24" i="94"/>
  <c r="D25" i="94"/>
  <c r="D27" i="94"/>
  <c r="D28" i="94"/>
  <c r="D29" i="94"/>
  <c r="D30" i="94"/>
  <c r="D31" i="94"/>
  <c r="D32" i="94"/>
  <c r="D33" i="94"/>
  <c r="D34" i="94"/>
  <c r="D35" i="94"/>
  <c r="D36" i="94"/>
  <c r="D37" i="94"/>
  <c r="D38" i="94"/>
  <c r="D39" i="94"/>
  <c r="D40" i="94"/>
  <c r="D41" i="94"/>
  <c r="D43" i="94"/>
  <c r="D44" i="94"/>
  <c r="D45" i="94"/>
  <c r="D46" i="94"/>
  <c r="D47" i="94"/>
  <c r="D48" i="94"/>
  <c r="D49" i="94"/>
  <c r="D50" i="94"/>
  <c r="D51" i="94"/>
  <c r="D52" i="94"/>
  <c r="D53" i="94"/>
  <c r="D54" i="94"/>
  <c r="D55" i="94"/>
  <c r="D56" i="94"/>
  <c r="D57" i="94"/>
  <c r="D58" i="94"/>
  <c r="D59" i="94"/>
  <c r="D60" i="94"/>
  <c r="D80" i="93"/>
  <c r="E77" i="93"/>
  <c r="D76" i="93"/>
  <c r="E73" i="93"/>
  <c r="D72" i="93"/>
  <c r="E69" i="93"/>
  <c r="D68" i="93"/>
  <c r="D65" i="93"/>
  <c r="E63" i="93"/>
  <c r="D62" i="93"/>
  <c r="E59" i="93"/>
  <c r="D54" i="93"/>
  <c r="D50" i="93"/>
  <c r="D46" i="93"/>
  <c r="D41" i="93"/>
  <c r="D37" i="93"/>
  <c r="D33" i="93"/>
  <c r="D29" i="93"/>
  <c r="D24" i="93"/>
  <c r="D20" i="93"/>
  <c r="D16" i="93"/>
  <c r="D80" i="96"/>
  <c r="D79" i="96"/>
  <c r="D78" i="96"/>
  <c r="D77" i="96"/>
  <c r="D76" i="96"/>
  <c r="D75" i="96"/>
  <c r="D74" i="96"/>
  <c r="D73" i="96"/>
  <c r="D72" i="96"/>
  <c r="D71" i="96"/>
  <c r="D70" i="96"/>
  <c r="D69" i="96"/>
  <c r="D68" i="96"/>
  <c r="D67" i="96"/>
  <c r="D66" i="96"/>
  <c r="D65" i="96"/>
  <c r="D64" i="96"/>
  <c r="D63" i="96"/>
  <c r="D62" i="96"/>
  <c r="D60" i="96"/>
  <c r="D59" i="96"/>
  <c r="D58" i="96"/>
  <c r="D57" i="96"/>
  <c r="D56" i="96"/>
  <c r="D55" i="96"/>
  <c r="D54" i="96"/>
  <c r="D53" i="96"/>
  <c r="D52" i="96"/>
  <c r="D51" i="96"/>
  <c r="D50" i="96"/>
  <c r="D49" i="96"/>
  <c r="D48" i="96"/>
  <c r="D47" i="96"/>
  <c r="D46" i="96"/>
  <c r="D45" i="96"/>
  <c r="D44" i="96"/>
  <c r="D43" i="96"/>
  <c r="D41" i="96"/>
  <c r="D40" i="96"/>
  <c r="D39" i="96"/>
  <c r="D38" i="96"/>
  <c r="D37" i="96"/>
  <c r="D36" i="96"/>
  <c r="D35" i="96"/>
  <c r="D34" i="96"/>
  <c r="D33" i="96"/>
  <c r="D32" i="96"/>
  <c r="D31" i="96"/>
  <c r="D30" i="96"/>
  <c r="D29" i="96"/>
  <c r="D28" i="96"/>
  <c r="D27" i="96"/>
  <c r="D25" i="96"/>
  <c r="D24" i="96"/>
  <c r="D23" i="96"/>
  <c r="D22" i="96"/>
  <c r="D21" i="96"/>
  <c r="D20" i="96"/>
  <c r="D19" i="96"/>
  <c r="D18" i="96"/>
  <c r="D17" i="96"/>
  <c r="D16" i="96"/>
  <c r="D15" i="96"/>
  <c r="D14" i="96"/>
  <c r="C80" i="95"/>
  <c r="C79" i="95"/>
  <c r="C78" i="95"/>
  <c r="C77" i="95"/>
  <c r="C76" i="95"/>
  <c r="C75" i="95"/>
  <c r="C74" i="95"/>
  <c r="C73" i="95"/>
  <c r="C72" i="95"/>
  <c r="C71" i="95"/>
  <c r="C70" i="95"/>
  <c r="C69" i="95"/>
  <c r="C68" i="95"/>
  <c r="C67" i="95"/>
  <c r="C66" i="95"/>
  <c r="C65" i="95"/>
  <c r="C64" i="95"/>
  <c r="C63" i="95"/>
  <c r="C62" i="95"/>
  <c r="C60" i="95"/>
  <c r="C59" i="95"/>
  <c r="C58" i="95"/>
  <c r="C57" i="95"/>
  <c r="C56" i="95"/>
  <c r="C55" i="95"/>
  <c r="C54" i="95"/>
  <c r="C53" i="95"/>
  <c r="C52" i="95"/>
  <c r="C51" i="95"/>
  <c r="C50" i="95"/>
  <c r="C49" i="95"/>
  <c r="C48" i="95"/>
  <c r="C47" i="95"/>
  <c r="C46" i="95"/>
  <c r="C45" i="95"/>
  <c r="C44" i="95"/>
  <c r="C43" i="95"/>
  <c r="C41" i="95"/>
  <c r="C40" i="95"/>
  <c r="C39" i="95"/>
  <c r="C38" i="95"/>
  <c r="C37" i="95"/>
  <c r="C36" i="95"/>
  <c r="C35" i="95"/>
  <c r="C34" i="95"/>
  <c r="C33" i="95"/>
  <c r="C32" i="95"/>
  <c r="C31" i="95"/>
  <c r="C30" i="95"/>
  <c r="C29" i="95"/>
  <c r="C28" i="95"/>
  <c r="C27" i="95"/>
  <c r="C25" i="95"/>
  <c r="C24" i="95"/>
  <c r="C23" i="95"/>
  <c r="C22" i="95"/>
  <c r="C21" i="95"/>
  <c r="C20" i="95"/>
  <c r="C19" i="95"/>
  <c r="C18" i="95"/>
  <c r="C17" i="95"/>
  <c r="C16" i="95"/>
  <c r="C15" i="95"/>
  <c r="C14" i="95"/>
  <c r="E17" i="94"/>
  <c r="C16" i="94"/>
  <c r="E13" i="94"/>
  <c r="E78" i="93"/>
  <c r="D77" i="93"/>
  <c r="E74" i="93"/>
  <c r="D73" i="93"/>
  <c r="E70" i="93"/>
  <c r="D69" i="93"/>
  <c r="E66" i="93"/>
  <c r="D63" i="93"/>
  <c r="E57" i="93"/>
  <c r="E55" i="93"/>
  <c r="E51" i="93"/>
  <c r="E47" i="93"/>
  <c r="E43" i="93"/>
  <c r="E38" i="93"/>
  <c r="E34" i="93"/>
  <c r="E30" i="93"/>
  <c r="E25" i="93"/>
  <c r="E21" i="93"/>
  <c r="E17" i="93"/>
  <c r="E13" i="93"/>
  <c r="E79" i="93"/>
  <c r="D78" i="93"/>
  <c r="E75" i="93"/>
  <c r="D74" i="93"/>
  <c r="E71" i="93"/>
  <c r="D70" i="93"/>
  <c r="E67" i="93"/>
  <c r="D66" i="93"/>
  <c r="E64" i="93"/>
  <c r="D60" i="93"/>
  <c r="E58" i="93"/>
  <c r="D57" i="93"/>
  <c r="D53" i="93"/>
  <c r="D49" i="93"/>
  <c r="D45" i="93"/>
  <c r="D40" i="93"/>
  <c r="D36" i="93"/>
  <c r="D32" i="93"/>
  <c r="D28" i="93"/>
  <c r="D23" i="93"/>
  <c r="D19" i="93"/>
  <c r="C13" i="93"/>
  <c r="C14" i="93"/>
  <c r="C15" i="93"/>
  <c r="C16" i="93"/>
  <c r="C17" i="93"/>
  <c r="C18" i="93"/>
  <c r="C19" i="93"/>
  <c r="C20" i="93"/>
  <c r="C21" i="93"/>
  <c r="C22" i="93"/>
  <c r="C23" i="93"/>
  <c r="C24" i="93"/>
  <c r="C25" i="93"/>
  <c r="C27" i="93"/>
  <c r="C28" i="93"/>
  <c r="C29" i="93"/>
  <c r="C30" i="93"/>
  <c r="C31" i="93"/>
  <c r="C32" i="93"/>
  <c r="C33" i="93"/>
  <c r="C34" i="93"/>
  <c r="C35" i="93"/>
  <c r="C36" i="93"/>
  <c r="C37" i="93"/>
  <c r="C38" i="93"/>
  <c r="C39" i="93"/>
  <c r="C40" i="93"/>
  <c r="C41" i="93"/>
  <c r="C43" i="93"/>
  <c r="C44" i="93"/>
  <c r="C45" i="93"/>
  <c r="C46" i="93"/>
  <c r="C47" i="93"/>
  <c r="C48" i="93"/>
  <c r="C49" i="93"/>
  <c r="C50" i="93"/>
  <c r="C51" i="93"/>
  <c r="C52" i="93"/>
  <c r="C53" i="93"/>
  <c r="C54" i="93"/>
  <c r="C55" i="93"/>
  <c r="C56" i="93"/>
  <c r="C57" i="93"/>
  <c r="C58" i="93"/>
  <c r="C59" i="93"/>
  <c r="C60" i="93"/>
  <c r="C62" i="93"/>
  <c r="C63" i="93"/>
  <c r="C64" i="93"/>
  <c r="C65" i="93"/>
  <c r="C66" i="93"/>
  <c r="C67" i="93"/>
  <c r="D14" i="93"/>
  <c r="E15" i="93"/>
  <c r="D18" i="93"/>
  <c r="E19" i="93"/>
  <c r="D22" i="93"/>
  <c r="E23" i="93"/>
  <c r="D27" i="93"/>
  <c r="E28" i="93"/>
  <c r="D31" i="93"/>
  <c r="E32" i="93"/>
  <c r="D35" i="93"/>
  <c r="E36" i="93"/>
  <c r="D39" i="93"/>
  <c r="E40" i="93"/>
  <c r="D44" i="93"/>
  <c r="E45" i="93"/>
  <c r="D48" i="93"/>
  <c r="E49" i="93"/>
  <c r="D52" i="93"/>
  <c r="E53" i="93"/>
  <c r="D56" i="93"/>
  <c r="D13" i="93"/>
  <c r="E14" i="93"/>
  <c r="D17" i="93"/>
  <c r="E18" i="93"/>
  <c r="D21" i="93"/>
  <c r="E22" i="93"/>
  <c r="D25" i="93"/>
  <c r="E27" i="93"/>
  <c r="D30" i="93"/>
  <c r="E31" i="93"/>
  <c r="D34" i="93"/>
  <c r="E35" i="93"/>
  <c r="D38" i="93"/>
  <c r="E39" i="93"/>
  <c r="D43" i="93"/>
  <c r="E44" i="93"/>
  <c r="D47" i="93"/>
  <c r="E48" i="93"/>
  <c r="D51" i="93"/>
  <c r="E52" i="93"/>
  <c r="D55" i="93"/>
  <c r="E56" i="93"/>
  <c r="D59" i="93"/>
  <c r="E60" i="93"/>
  <c r="D64" i="93"/>
  <c r="E65" i="93"/>
  <c r="C68" i="93"/>
  <c r="C69" i="93"/>
  <c r="C70" i="93"/>
  <c r="C71" i="93"/>
  <c r="C72" i="93"/>
  <c r="C73" i="93"/>
  <c r="C74" i="93"/>
  <c r="C75" i="93"/>
  <c r="C76" i="93"/>
  <c r="C77" i="93"/>
  <c r="C78" i="93"/>
  <c r="C79" i="93"/>
  <c r="C80" i="93"/>
  <c r="D13" i="92"/>
  <c r="D14" i="92"/>
  <c r="D15" i="92"/>
  <c r="D16" i="92"/>
  <c r="D17" i="92"/>
  <c r="D18" i="92"/>
  <c r="D19" i="92"/>
  <c r="D20" i="92"/>
  <c r="D21" i="92"/>
  <c r="D22" i="92"/>
  <c r="D23" i="92"/>
  <c r="D24" i="92"/>
  <c r="D25" i="92"/>
  <c r="D27" i="92"/>
  <c r="D28" i="92"/>
  <c r="D29" i="92"/>
  <c r="D30" i="92"/>
  <c r="D31" i="92"/>
  <c r="D32" i="92"/>
  <c r="D33" i="92"/>
  <c r="D80" i="91"/>
  <c r="E77" i="91"/>
  <c r="D76" i="91"/>
  <c r="E73" i="91"/>
  <c r="D72" i="91"/>
  <c r="E69" i="91"/>
  <c r="D68" i="91"/>
  <c r="E65" i="91"/>
  <c r="D64" i="91"/>
  <c r="E60" i="91"/>
  <c r="D59" i="91"/>
  <c r="E56" i="91"/>
  <c r="D55" i="91"/>
  <c r="E52" i="91"/>
  <c r="D51" i="91"/>
  <c r="E48" i="91"/>
  <c r="D47" i="91"/>
  <c r="E44" i="91"/>
  <c r="D43" i="91"/>
  <c r="E39" i="91"/>
  <c r="D38" i="91"/>
  <c r="E35" i="91"/>
  <c r="D34" i="91"/>
  <c r="E31" i="91"/>
  <c r="D30" i="91"/>
  <c r="E27" i="91"/>
  <c r="D25" i="91"/>
  <c r="E22" i="91"/>
  <c r="D21" i="91"/>
  <c r="E18" i="91"/>
  <c r="D17" i="91"/>
  <c r="E14" i="91"/>
  <c r="C13" i="91"/>
  <c r="C14" i="91"/>
  <c r="C15" i="91"/>
  <c r="C16" i="91"/>
  <c r="C17" i="91"/>
  <c r="C18" i="91"/>
  <c r="C19" i="91"/>
  <c r="C20" i="91"/>
  <c r="C21" i="91"/>
  <c r="C22" i="91"/>
  <c r="C23" i="91"/>
  <c r="C24" i="91"/>
  <c r="C25" i="91"/>
  <c r="C27" i="91"/>
  <c r="C28" i="91"/>
  <c r="C29" i="91"/>
  <c r="C30" i="91"/>
  <c r="C31" i="91"/>
  <c r="C32" i="91"/>
  <c r="C33" i="91"/>
  <c r="C34" i="91"/>
  <c r="C35" i="91"/>
  <c r="C36" i="91"/>
  <c r="C37" i="91"/>
  <c r="C38" i="91"/>
  <c r="C39" i="91"/>
  <c r="C40" i="91"/>
  <c r="C41" i="91"/>
  <c r="C43" i="91"/>
  <c r="C44" i="91"/>
  <c r="C45" i="91"/>
  <c r="C46" i="91"/>
  <c r="C47" i="91"/>
  <c r="C48" i="91"/>
  <c r="C49" i="91"/>
  <c r="C50" i="91"/>
  <c r="C51" i="91"/>
  <c r="C52" i="91"/>
  <c r="C53" i="91"/>
  <c r="C54" i="91"/>
  <c r="C55" i="91"/>
  <c r="C56" i="91"/>
  <c r="C57" i="91"/>
  <c r="C58" i="91"/>
  <c r="C59" i="91"/>
  <c r="C60" i="91"/>
  <c r="C62" i="91"/>
  <c r="C63" i="91"/>
  <c r="C64" i="91"/>
  <c r="C65" i="91"/>
  <c r="C66" i="91"/>
  <c r="C67" i="91"/>
  <c r="C68" i="91"/>
  <c r="C69" i="91"/>
  <c r="C70" i="91"/>
  <c r="C71" i="91"/>
  <c r="C72" i="91"/>
  <c r="C73" i="91"/>
  <c r="C74" i="91"/>
  <c r="C75" i="91"/>
  <c r="C76" i="91"/>
  <c r="C77" i="91"/>
  <c r="C78" i="91"/>
  <c r="C79" i="91"/>
  <c r="C80" i="91"/>
  <c r="E80" i="91"/>
  <c r="D79" i="91"/>
  <c r="E76" i="91"/>
  <c r="D75" i="91"/>
  <c r="E72" i="91"/>
  <c r="D71" i="91"/>
  <c r="E68" i="91"/>
  <c r="D67" i="91"/>
  <c r="E64" i="91"/>
  <c r="D63" i="91"/>
  <c r="E59" i="91"/>
  <c r="D58" i="91"/>
  <c r="E55" i="91"/>
  <c r="D54" i="91"/>
  <c r="E51" i="91"/>
  <c r="D50" i="91"/>
  <c r="E47" i="91"/>
  <c r="D46" i="91"/>
  <c r="E43" i="91"/>
  <c r="D41" i="91"/>
  <c r="E38" i="91"/>
  <c r="D37" i="91"/>
  <c r="E34" i="91"/>
  <c r="D33" i="91"/>
  <c r="E30" i="91"/>
  <c r="D29" i="91"/>
  <c r="E25" i="91"/>
  <c r="D24" i="91"/>
  <c r="E21" i="91"/>
  <c r="D20" i="91"/>
  <c r="E17" i="91"/>
  <c r="D16" i="91"/>
  <c r="E13" i="91"/>
  <c r="D14" i="19"/>
  <c r="D13" i="19"/>
</calcChain>
</file>

<file path=xl/sharedStrings.xml><?xml version="1.0" encoding="utf-8"?>
<sst xmlns="http://schemas.openxmlformats.org/spreadsheetml/2006/main" count="2306" uniqueCount="128">
  <si>
    <t>Works hard to find puck</t>
  </si>
  <si>
    <t>Use of body</t>
  </si>
  <si>
    <t>Reaction to change of direction</t>
  </si>
  <si>
    <t>Control of rebounds</t>
  </si>
  <si>
    <t>Play at Posts</t>
  </si>
  <si>
    <t>Position self properly (play behind net, corner)</t>
  </si>
  <si>
    <t>Use of stick to decrease scoring opportunities</t>
  </si>
  <si>
    <t>Ability to challenge slot pass</t>
  </si>
  <si>
    <t>Concentration</t>
  </si>
  <si>
    <t>Alert at all times</t>
  </si>
  <si>
    <t>Follows puck at all times</t>
  </si>
  <si>
    <t>Maintains conc. despite bad plays/early goals</t>
  </si>
  <si>
    <t>Anticipation</t>
  </si>
  <si>
    <t>Understands offensive team play options</t>
  </si>
  <si>
    <t>Able to pick up open man</t>
  </si>
  <si>
    <t>Able to read shooter</t>
  </si>
  <si>
    <t>Finds puck in scramble</t>
  </si>
  <si>
    <t>Consistency</t>
  </si>
  <si>
    <t>Able to make key saves</t>
  </si>
  <si>
    <t>Able to perform in pressure situations</t>
  </si>
  <si>
    <t>Confidence</t>
  </si>
  <si>
    <t>Displays an ‘in charge’ attitude</t>
  </si>
  <si>
    <t>Positive mental attitude at all times</t>
  </si>
  <si>
    <t>Desire</t>
  </si>
  <si>
    <t>Size of heart</t>
  </si>
  <si>
    <t>Constant desire to excel in all situations</t>
  </si>
  <si>
    <t>Constant work ethic in practices</t>
  </si>
  <si>
    <t>Discipline</t>
  </si>
  <si>
    <t>Controls temper</t>
  </si>
  <si>
    <t>On time and organized</t>
  </si>
  <si>
    <t>Communication</t>
  </si>
  <si>
    <t>Mobility</t>
  </si>
  <si>
    <t>Quickness</t>
  </si>
  <si>
    <t>Face-Offs</t>
  </si>
  <si>
    <t>PHYSICAL CHARACTERISTICS</t>
  </si>
  <si>
    <t>TECHNICAL CHARACTERISTICS</t>
  </si>
  <si>
    <t>SITUATIONAL TACTIC CHARACTERISTICS</t>
  </si>
  <si>
    <t>MENTAL CHARACTERISTICS</t>
  </si>
  <si>
    <t>Recovery (retains position after scrambling)</t>
  </si>
  <si>
    <t>Butterfly technique (compact, square)</t>
  </si>
  <si>
    <t>Puck playing ability</t>
  </si>
  <si>
    <t>Lines up properly in ready position</t>
  </si>
  <si>
    <t>R</t>
  </si>
  <si>
    <t xml:space="preserve">Team Name: </t>
  </si>
  <si>
    <t>-</t>
  </si>
  <si>
    <t>Player</t>
  </si>
  <si>
    <t>Coachability</t>
  </si>
  <si>
    <t>Team Name:</t>
  </si>
  <si>
    <t>Age Division:</t>
  </si>
  <si>
    <t>OVERALL RANK</t>
  </si>
  <si>
    <t>Date of Evaluation:</t>
  </si>
  <si>
    <t>Name 6</t>
  </si>
  <si>
    <t>Name 7</t>
  </si>
  <si>
    <t>Name 8</t>
  </si>
  <si>
    <t>Name 9</t>
  </si>
  <si>
    <t>Name 10</t>
  </si>
  <si>
    <t>EVALUATION #1</t>
  </si>
  <si>
    <t>Item</t>
  </si>
  <si>
    <t>Comments</t>
  </si>
  <si>
    <t>Evaluation #</t>
  </si>
  <si>
    <t xml:space="preserve">Evaluator: </t>
  </si>
  <si>
    <r>
      <t xml:space="preserve">Evaluation #1  </t>
    </r>
    <r>
      <rPr>
        <sz val="8"/>
        <rFont val="Arial"/>
        <family val="2"/>
      </rPr>
      <t xml:space="preserve">                                                Date: </t>
    </r>
  </si>
  <si>
    <r>
      <t xml:space="preserve">Evaluation #2  </t>
    </r>
    <r>
      <rPr>
        <sz val="8"/>
        <rFont val="Arial"/>
        <family val="2"/>
      </rPr>
      <t xml:space="preserve">                                                Date: </t>
    </r>
  </si>
  <si>
    <r>
      <t xml:space="preserve">Evaluation #3  </t>
    </r>
    <r>
      <rPr>
        <sz val="8"/>
        <rFont val="Arial"/>
        <family val="2"/>
      </rPr>
      <t xml:space="preserve">                                                Date: </t>
    </r>
  </si>
  <si>
    <t xml:space="preserve">Division: </t>
  </si>
  <si>
    <t>Name 1</t>
  </si>
  <si>
    <t>Name 2</t>
  </si>
  <si>
    <t>Name 3</t>
  </si>
  <si>
    <t>Name 4</t>
  </si>
  <si>
    <t>Name 5</t>
  </si>
  <si>
    <t>EVALUATION #3</t>
  </si>
  <si>
    <t>EVALUATION #2</t>
  </si>
  <si>
    <t>Goaltender</t>
  </si>
  <si>
    <t>Balance</t>
  </si>
  <si>
    <t>Retains ready position after blocking shots</t>
  </si>
  <si>
    <t>Holds ready position in movement</t>
  </si>
  <si>
    <t>Skating ability</t>
  </si>
  <si>
    <t>Remains on feet</t>
  </si>
  <si>
    <t>Moves with speed &amp; in control in ready position</t>
  </si>
  <si>
    <t>Reacts well to puck movement in zone</t>
  </si>
  <si>
    <t>Ability to recover from knees, side</t>
  </si>
  <si>
    <t>Reacts well to quick untelegraphed shots</t>
  </si>
  <si>
    <t>Effective in close</t>
  </si>
  <si>
    <t>Relaxative movements and reaction time</t>
  </si>
  <si>
    <t>Fitness Level</t>
  </si>
  <si>
    <t>Physically fit</t>
  </si>
  <si>
    <t>Not prone to injury</t>
  </si>
  <si>
    <t>Low Shots</t>
  </si>
  <si>
    <t>Use of Stick</t>
  </si>
  <si>
    <t>Rebound control: off stick</t>
  </si>
  <si>
    <t>Ability to butterfly at appropriate time</t>
  </si>
  <si>
    <t>Ability to maintain balance</t>
  </si>
  <si>
    <t>High Shots</t>
  </si>
  <si>
    <t>Rebound control: blocker</t>
  </si>
  <si>
    <t>Positioning &amp; Angles</t>
  </si>
  <si>
    <t>Knows position at all times</t>
  </si>
  <si>
    <t>Assumes neutral position at top edge of crease</t>
  </si>
  <si>
    <t>Positions self properly prior to shot</t>
  </si>
  <si>
    <t>Ability to orient self instantly</t>
  </si>
  <si>
    <t>Lines up properly on puck</t>
  </si>
  <si>
    <t>Knowledge of shooter’s options</t>
  </si>
  <si>
    <t>Looks for potential shooter</t>
  </si>
  <si>
    <t>Deflections &amp; Screen Shots</t>
  </si>
  <si>
    <t>Ability to locate potential shooters</t>
  </si>
  <si>
    <t>Position with respect to potential deflectors</t>
  </si>
  <si>
    <t>Evaluator:</t>
  </si>
  <si>
    <t>NOTE:  EVALUATE PLAYERS AGAINST PLAYERS ON OWN TEAM; R=Rank</t>
  </si>
  <si>
    <t>Quickness of blocker</t>
  </si>
  <si>
    <t>Quickness of catcher</t>
  </si>
  <si>
    <t>Position of catcher</t>
  </si>
  <si>
    <t>Rebound control: chest</t>
  </si>
  <si>
    <t>Passing / clearing</t>
  </si>
  <si>
    <t>Lateral mobility-post to post movement</t>
  </si>
  <si>
    <t>Never gives up / battles for pucks</t>
  </si>
  <si>
    <t>Rebound control: catcher</t>
  </si>
  <si>
    <t>Position of blocker</t>
  </si>
  <si>
    <t>Rebound control off pads</t>
  </si>
  <si>
    <t>Can this player play? Y/N</t>
  </si>
  <si>
    <t>Would you want this player on your team? Y/N</t>
  </si>
  <si>
    <t>Yes</t>
  </si>
  <si>
    <t>No</t>
  </si>
  <si>
    <t>Head Coach:</t>
  </si>
  <si>
    <t>Cells that can be changed</t>
  </si>
  <si>
    <t>Evaluation Options 1=weak 5=strong</t>
  </si>
  <si>
    <t>BGHA Goaltender Evaluation Sheet</t>
  </si>
  <si>
    <t>OVERALL SUM</t>
  </si>
  <si>
    <t>BGHA INDIVIDUAL EVALUATION SHEET</t>
  </si>
  <si>
    <t xml:space="preserve">Evaluation Options 1=weak 5=strong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</si>
</sst>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;@"/>
    <numFmt numFmtId="165" formatCode="[$-409]d\-mmm;@"/>
  </numFmts>
  <fonts count="3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6"/>
      <name val="Castellar"/>
      <family val="1"/>
    </font>
    <font>
      <sz val="12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24"/>
      <color indexed="1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7"/>
      <color indexed="8"/>
      <name val="Arial"/>
      <family val="2"/>
    </font>
    <font>
      <b/>
      <sz val="16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sz val="7.5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b/>
      <sz val="9"/>
      <color indexed="12"/>
      <name val="Arial"/>
      <family val="2"/>
    </font>
    <font>
      <b/>
      <sz val="16"/>
      <color indexed="12"/>
      <name val="Arial"/>
      <family val="2"/>
    </font>
    <font>
      <sz val="9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7">
    <xf numFmtId="0" fontId="0" fillId="0" borderId="0" xfId="0"/>
    <xf numFmtId="0" fontId="1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0" fillId="0" borderId="0" xfId="0" applyBorder="1"/>
    <xf numFmtId="0" fontId="9" fillId="0" borderId="0" xfId="0" applyFont="1" applyBorder="1" applyAlignment="1">
      <alignment horizontal="left"/>
    </xf>
    <xf numFmtId="0" fontId="2" fillId="0" borderId="0" xfId="0" applyFont="1" applyBorder="1"/>
    <xf numFmtId="0" fontId="9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0" fillId="0" borderId="0" xfId="0" applyFont="1" applyFill="1" applyBorder="1"/>
    <xf numFmtId="0" fontId="0" fillId="0" borderId="0" xfId="0" applyFill="1"/>
    <xf numFmtId="0" fontId="11" fillId="0" borderId="0" xfId="0" applyFont="1"/>
    <xf numFmtId="0" fontId="11" fillId="0" borderId="1" xfId="0" applyFont="1" applyBorder="1"/>
    <xf numFmtId="0" fontId="11" fillId="0" borderId="3" xfId="0" applyFont="1" applyBorder="1"/>
    <xf numFmtId="0" fontId="11" fillId="0" borderId="5" xfId="0" applyFont="1" applyBorder="1" applyAlignment="1">
      <alignment horizontal="center"/>
    </xf>
    <xf numFmtId="0" fontId="2" fillId="0" borderId="0" xfId="0" applyFont="1"/>
    <xf numFmtId="0" fontId="13" fillId="0" borderId="0" xfId="0" applyFont="1" applyAlignment="1"/>
    <xf numFmtId="0" fontId="14" fillId="0" borderId="0" xfId="0" applyFont="1" applyAlignment="1">
      <alignment horizontal="left" indent="2"/>
    </xf>
    <xf numFmtId="0" fontId="13" fillId="0" borderId="0" xfId="0" applyFont="1"/>
    <xf numFmtId="0" fontId="15" fillId="0" borderId="0" xfId="0" applyFont="1" applyAlignment="1">
      <alignment horizontal="left" indent="2"/>
    </xf>
    <xf numFmtId="0" fontId="12" fillId="0" borderId="0" xfId="0" applyFont="1" applyAlignment="1">
      <alignment horizontal="left" indent="5"/>
    </xf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2" fillId="0" borderId="6" xfId="0" quotePrefix="1" applyFont="1" applyBorder="1" applyAlignment="1">
      <alignment horizontal="left"/>
    </xf>
    <xf numFmtId="0" fontId="2" fillId="0" borderId="7" xfId="0" quotePrefix="1" applyFont="1" applyBorder="1" applyAlignment="1">
      <alignment horizontal="left"/>
    </xf>
    <xf numFmtId="0" fontId="16" fillId="0" borderId="0" xfId="0" applyFont="1" applyAlignment="1">
      <alignment horizontal="left"/>
    </xf>
    <xf numFmtId="2" fontId="11" fillId="0" borderId="0" xfId="0" applyNumberFormat="1" applyFont="1"/>
    <xf numFmtId="0" fontId="8" fillId="0" borderId="0" xfId="0" applyFont="1" applyBorder="1" applyAlignment="1">
      <alignment horizontal="right" vertical="center"/>
    </xf>
    <xf numFmtId="2" fontId="8" fillId="0" borderId="0" xfId="0" applyNumberFormat="1" applyFont="1" applyBorder="1" applyAlignment="1">
      <alignment horizontal="center" vertical="center"/>
    </xf>
    <xf numFmtId="9" fontId="11" fillId="0" borderId="0" xfId="0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 vertical="top" wrapText="1"/>
    </xf>
    <xf numFmtId="0" fontId="18" fillId="2" borderId="9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quotePrefix="1" applyFont="1" applyBorder="1" applyAlignment="1">
      <alignment horizontal="left"/>
    </xf>
    <xf numFmtId="16" fontId="2" fillId="0" borderId="0" xfId="0" applyNumberFormat="1" applyFont="1" applyBorder="1" applyAlignment="1">
      <alignment horizontal="left"/>
    </xf>
    <xf numFmtId="0" fontId="9" fillId="0" borderId="0" xfId="0" applyFont="1" applyFill="1" applyBorder="1" applyAlignment="1">
      <alignment horizontal="center" vertical="top" wrapText="1"/>
    </xf>
    <xf numFmtId="0" fontId="13" fillId="2" borderId="9" xfId="0" applyFont="1" applyFill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/>
    </xf>
    <xf numFmtId="0" fontId="13" fillId="2" borderId="9" xfId="0" applyFont="1" applyFill="1" applyBorder="1" applyAlignment="1">
      <alignment horizontal="center" wrapText="1"/>
    </xf>
    <xf numFmtId="0" fontId="22" fillId="2" borderId="10" xfId="0" applyFont="1" applyFill="1" applyBorder="1" applyAlignment="1">
      <alignment horizontal="center" textRotation="90" wrapText="1"/>
    </xf>
    <xf numFmtId="0" fontId="22" fillId="2" borderId="11" xfId="0" applyFont="1" applyFill="1" applyBorder="1" applyAlignment="1">
      <alignment horizontal="center" textRotation="90" wrapText="1"/>
    </xf>
    <xf numFmtId="0" fontId="2" fillId="0" borderId="0" xfId="0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9" fillId="0" borderId="7" xfId="0" quotePrefix="1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24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4" fillId="0" borderId="0" xfId="0" applyFont="1" applyFill="1" applyBorder="1" applyAlignment="1">
      <alignment horizontal="right"/>
    </xf>
    <xf numFmtId="0" fontId="19" fillId="2" borderId="9" xfId="0" applyFont="1" applyFill="1" applyBorder="1" applyAlignment="1">
      <alignment horizontal="center" vertical="center" textRotation="90" wrapText="1"/>
    </xf>
    <xf numFmtId="0" fontId="9" fillId="2" borderId="9" xfId="0" applyFont="1" applyFill="1" applyBorder="1" applyAlignment="1">
      <alignment horizontal="center" vertical="center" wrapText="1"/>
    </xf>
    <xf numFmtId="0" fontId="2" fillId="0" borderId="12" xfId="0" applyFont="1" applyFill="1" applyBorder="1"/>
    <xf numFmtId="0" fontId="7" fillId="2" borderId="8" xfId="0" applyFont="1" applyFill="1" applyBorder="1"/>
    <xf numFmtId="0" fontId="9" fillId="0" borderId="9" xfId="0" applyFont="1" applyFill="1" applyBorder="1" applyAlignment="1" applyProtection="1">
      <alignment horizontal="left" vertical="top" wrapText="1"/>
    </xf>
    <xf numFmtId="0" fontId="2" fillId="2" borderId="12" xfId="0" applyFont="1" applyFill="1" applyBorder="1"/>
    <xf numFmtId="0" fontId="6" fillId="3" borderId="0" xfId="0" applyFont="1" applyFill="1" applyBorder="1"/>
    <xf numFmtId="0" fontId="10" fillId="3" borderId="0" xfId="0" applyFont="1" applyFill="1" applyBorder="1"/>
    <xf numFmtId="0" fontId="25" fillId="2" borderId="1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2" fontId="20" fillId="0" borderId="0" xfId="0" applyNumberFormat="1" applyFont="1" applyFill="1" applyBorder="1" applyAlignment="1">
      <alignment horizontal="center" vertical="center"/>
    </xf>
    <xf numFmtId="9" fontId="20" fillId="0" borderId="0" xfId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9" fontId="20" fillId="0" borderId="0" xfId="0" applyNumberFormat="1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right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justify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21" fillId="0" borderId="16" xfId="0" applyFont="1" applyBorder="1" applyAlignment="1">
      <alignment horizontal="left" vertical="center" wrapText="1"/>
    </xf>
    <xf numFmtId="1" fontId="24" fillId="0" borderId="19" xfId="0" applyNumberFormat="1" applyFont="1" applyFill="1" applyBorder="1" applyAlignment="1">
      <alignment horizontal="center" vertical="center"/>
    </xf>
    <xf numFmtId="0" fontId="21" fillId="0" borderId="0" xfId="0" applyFont="1"/>
    <xf numFmtId="0" fontId="26" fillId="0" borderId="0" xfId="0" applyFont="1" applyBorder="1" applyAlignment="1">
      <alignment horizontal="center"/>
    </xf>
    <xf numFmtId="0" fontId="28" fillId="0" borderId="20" xfId="0" applyFont="1" applyBorder="1" applyAlignment="1">
      <alignment horizontal="left" vertical="center"/>
    </xf>
    <xf numFmtId="0" fontId="13" fillId="2" borderId="11" xfId="0" applyFont="1" applyFill="1" applyBorder="1" applyAlignment="1">
      <alignment horizontal="center" vertical="top" wrapText="1"/>
    </xf>
    <xf numFmtId="0" fontId="13" fillId="2" borderId="22" xfId="0" applyFont="1" applyFill="1" applyBorder="1" applyAlignment="1">
      <alignment horizontal="center" vertical="top" wrapText="1"/>
    </xf>
    <xf numFmtId="0" fontId="30" fillId="2" borderId="23" xfId="0" applyFont="1" applyFill="1" applyBorder="1" applyAlignment="1">
      <alignment horizontal="center"/>
    </xf>
    <xf numFmtId="0" fontId="31" fillId="2" borderId="23" xfId="0" applyFont="1" applyFill="1" applyBorder="1" applyAlignment="1">
      <alignment horizontal="center"/>
    </xf>
    <xf numFmtId="0" fontId="18" fillId="2" borderId="24" xfId="0" applyFont="1" applyFill="1" applyBorder="1" applyAlignment="1">
      <alignment horizontal="center" vertical="top" wrapText="1"/>
    </xf>
    <xf numFmtId="0" fontId="18" fillId="2" borderId="24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8" fillId="0" borderId="9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28" fillId="0" borderId="25" xfId="0" applyFont="1" applyBorder="1" applyAlignment="1">
      <alignment horizontal="left" vertical="center"/>
    </xf>
    <xf numFmtId="0" fontId="13" fillId="0" borderId="20" xfId="0" applyFont="1" applyFill="1" applyBorder="1" applyAlignment="1">
      <alignment horizontal="center" vertical="top" wrapText="1"/>
    </xf>
    <xf numFmtId="0" fontId="30" fillId="0" borderId="20" xfId="0" applyFont="1" applyFill="1" applyBorder="1" applyAlignment="1">
      <alignment horizontal="center"/>
    </xf>
    <xf numFmtId="0" fontId="31" fillId="0" borderId="20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 vertical="top" wrapText="1"/>
    </xf>
    <xf numFmtId="0" fontId="18" fillId="0" borderId="20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left" vertical="center"/>
    </xf>
    <xf numFmtId="0" fontId="28" fillId="0" borderId="18" xfId="0" applyFont="1" applyFill="1" applyBorder="1" applyAlignment="1">
      <alignment horizontal="left" vertical="center"/>
    </xf>
    <xf numFmtId="0" fontId="9" fillId="0" borderId="11" xfId="0" applyFont="1" applyFill="1" applyBorder="1" applyAlignment="1" applyProtection="1">
      <alignment horizontal="left" vertical="top" wrapText="1"/>
    </xf>
    <xf numFmtId="0" fontId="20" fillId="0" borderId="0" xfId="0" applyFont="1" applyBorder="1" applyAlignment="1">
      <alignment horizontal="left" vertical="center" wrapText="1"/>
    </xf>
    <xf numFmtId="0" fontId="20" fillId="0" borderId="38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20" fillId="0" borderId="26" xfId="0" applyFont="1" applyBorder="1" applyAlignment="1">
      <alignment horizontal="left" vertical="center" wrapText="1"/>
    </xf>
    <xf numFmtId="0" fontId="20" fillId="0" borderId="39" xfId="0" applyFont="1" applyBorder="1" applyAlignment="1">
      <alignment horizontal="left" vertical="center" wrapText="1"/>
    </xf>
    <xf numFmtId="0" fontId="20" fillId="0" borderId="40" xfId="0" applyFont="1" applyBorder="1" applyAlignment="1">
      <alignment horizontal="left" vertical="center" wrapText="1"/>
    </xf>
    <xf numFmtId="0" fontId="20" fillId="0" borderId="41" xfId="0" applyFont="1" applyBorder="1" applyAlignment="1">
      <alignment horizontal="left" vertical="center" wrapText="1"/>
    </xf>
    <xf numFmtId="0" fontId="18" fillId="0" borderId="42" xfId="0" applyFont="1" applyBorder="1" applyAlignment="1">
      <alignment horizontal="left" vertical="center" wrapText="1"/>
    </xf>
    <xf numFmtId="0" fontId="20" fillId="0" borderId="43" xfId="0" applyFont="1" applyBorder="1" applyAlignment="1">
      <alignment horizontal="left" vertical="center" wrapText="1"/>
    </xf>
    <xf numFmtId="0" fontId="20" fillId="0" borderId="42" xfId="0" applyFont="1" applyBorder="1" applyAlignment="1">
      <alignment horizontal="left" vertical="center" wrapText="1"/>
    </xf>
    <xf numFmtId="0" fontId="20" fillId="0" borderId="33" xfId="0" applyFont="1" applyBorder="1" applyAlignment="1">
      <alignment horizontal="left" vertical="center" wrapText="1"/>
    </xf>
    <xf numFmtId="0" fontId="20" fillId="0" borderId="44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1" fontId="24" fillId="0" borderId="0" xfId="0" applyNumberFormat="1" applyFont="1" applyFill="1" applyBorder="1" applyAlignment="1">
      <alignment horizontal="center" vertical="center"/>
    </xf>
    <xf numFmtId="0" fontId="20" fillId="0" borderId="45" xfId="0" applyFont="1" applyBorder="1" applyAlignment="1">
      <alignment horizontal="left" vertical="center" wrapText="1"/>
    </xf>
    <xf numFmtId="1" fontId="24" fillId="0" borderId="46" xfId="0" applyNumberFormat="1" applyFont="1" applyFill="1" applyBorder="1" applyAlignment="1">
      <alignment horizontal="center" vertical="center"/>
    </xf>
    <xf numFmtId="0" fontId="20" fillId="0" borderId="47" xfId="0" applyFont="1" applyBorder="1" applyAlignment="1">
      <alignment horizontal="left" vertical="center" wrapText="1"/>
    </xf>
    <xf numFmtId="0" fontId="20" fillId="0" borderId="37" xfId="0" applyFont="1" applyBorder="1" applyAlignment="1">
      <alignment horizontal="left" vertical="center" wrapText="1"/>
    </xf>
    <xf numFmtId="1" fontId="24" fillId="0" borderId="48" xfId="0" applyNumberFormat="1" applyFont="1" applyFill="1" applyBorder="1" applyAlignment="1">
      <alignment horizontal="center" vertical="center"/>
    </xf>
    <xf numFmtId="0" fontId="33" fillId="3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2" fontId="20" fillId="0" borderId="6" xfId="0" applyNumberFormat="1" applyFont="1" applyFill="1" applyBorder="1" applyAlignment="1">
      <alignment horizontal="left" vertical="center"/>
    </xf>
    <xf numFmtId="9" fontId="20" fillId="0" borderId="6" xfId="0" applyNumberFormat="1" applyFont="1" applyFill="1" applyBorder="1" applyAlignment="1">
      <alignment horizontal="left" vertical="center"/>
    </xf>
    <xf numFmtId="9" fontId="20" fillId="0" borderId="0" xfId="1" applyFont="1" applyFill="1" applyBorder="1" applyAlignment="1">
      <alignment horizontal="left" vertical="center"/>
    </xf>
    <xf numFmtId="0" fontId="23" fillId="2" borderId="10" xfId="0" applyFont="1" applyFill="1" applyBorder="1" applyAlignment="1">
      <alignment horizontal="center" wrapText="1"/>
    </xf>
    <xf numFmtId="0" fontId="23" fillId="2" borderId="11" xfId="0" applyFont="1" applyFill="1" applyBorder="1" applyAlignment="1">
      <alignment horizontal="center" wrapText="1"/>
    </xf>
    <xf numFmtId="0" fontId="34" fillId="0" borderId="0" xfId="0" applyFont="1"/>
    <xf numFmtId="0" fontId="7" fillId="2" borderId="21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 vertical="center" textRotation="90" wrapText="1"/>
    </xf>
    <xf numFmtId="0" fontId="19" fillId="2" borderId="10" xfId="0" applyFont="1" applyFill="1" applyBorder="1" applyAlignment="1">
      <alignment horizontal="center" vertical="center" textRotation="90" wrapText="1"/>
    </xf>
    <xf numFmtId="0" fontId="18" fillId="2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0" fillId="0" borderId="0" xfId="0" applyFill="1" applyBorder="1"/>
    <xf numFmtId="0" fontId="18" fillId="5" borderId="9" xfId="0" applyFont="1" applyFill="1" applyBorder="1" applyAlignment="1" applyProtection="1">
      <alignment vertical="top" wrapText="1"/>
      <protection locked="0"/>
    </xf>
    <xf numFmtId="0" fontId="20" fillId="5" borderId="26" xfId="0" applyFont="1" applyFill="1" applyBorder="1" applyAlignment="1" applyProtection="1">
      <alignment vertical="center" wrapText="1"/>
      <protection locked="0"/>
    </xf>
    <xf numFmtId="0" fontId="20" fillId="5" borderId="11" xfId="0" applyFont="1" applyFill="1" applyBorder="1" applyAlignment="1" applyProtection="1">
      <alignment vertical="center" wrapText="1"/>
      <protection locked="0"/>
    </xf>
    <xf numFmtId="0" fontId="18" fillId="5" borderId="8" xfId="0" applyFont="1" applyFill="1" applyBorder="1" applyAlignment="1" applyProtection="1">
      <alignment vertical="top" wrapText="1"/>
      <protection locked="0"/>
    </xf>
    <xf numFmtId="0" fontId="20" fillId="5" borderId="27" xfId="0" applyFont="1" applyFill="1" applyBorder="1" applyAlignment="1" applyProtection="1">
      <alignment vertical="center" wrapText="1"/>
      <protection locked="0"/>
    </xf>
    <xf numFmtId="0" fontId="20" fillId="5" borderId="18" xfId="0" applyFont="1" applyFill="1" applyBorder="1" applyAlignment="1" applyProtection="1">
      <alignment vertical="center" wrapText="1"/>
      <protection locked="0"/>
    </xf>
    <xf numFmtId="0" fontId="18" fillId="5" borderId="12" xfId="0" applyFont="1" applyFill="1" applyBorder="1" applyAlignment="1" applyProtection="1">
      <alignment vertical="top" wrapText="1"/>
      <protection locked="0"/>
    </xf>
    <xf numFmtId="0" fontId="20" fillId="5" borderId="9" xfId="0" applyFont="1" applyFill="1" applyBorder="1" applyAlignment="1" applyProtection="1">
      <alignment vertical="center" wrapText="1"/>
      <protection locked="0"/>
    </xf>
    <xf numFmtId="0" fontId="18" fillId="5" borderId="10" xfId="0" applyFont="1" applyFill="1" applyBorder="1" applyAlignment="1" applyProtection="1">
      <alignment vertical="top" wrapText="1"/>
      <protection locked="0"/>
    </xf>
    <xf numFmtId="0" fontId="20" fillId="5" borderId="29" xfId="0" applyFont="1" applyFill="1" applyBorder="1" applyAlignment="1" applyProtection="1">
      <alignment vertical="center" wrapText="1"/>
      <protection locked="0"/>
    </xf>
    <xf numFmtId="0" fontId="20" fillId="5" borderId="10" xfId="0" applyFont="1" applyFill="1" applyBorder="1" applyAlignment="1" applyProtection="1">
      <alignment vertical="center" wrapText="1"/>
      <protection locked="0"/>
    </xf>
    <xf numFmtId="0" fontId="20" fillId="5" borderId="30" xfId="0" applyFont="1" applyFill="1" applyBorder="1" applyAlignment="1" applyProtection="1">
      <alignment vertical="center" wrapText="1"/>
      <protection locked="0"/>
    </xf>
    <xf numFmtId="0" fontId="20" fillId="5" borderId="31" xfId="0" applyFont="1" applyFill="1" applyBorder="1" applyAlignment="1" applyProtection="1">
      <alignment vertical="center" wrapText="1"/>
      <protection locked="0"/>
    </xf>
    <xf numFmtId="0" fontId="20" fillId="5" borderId="32" xfId="0" applyFont="1" applyFill="1" applyBorder="1" applyAlignment="1" applyProtection="1">
      <alignment vertical="center" wrapText="1"/>
      <protection locked="0"/>
    </xf>
    <xf numFmtId="0" fontId="18" fillId="5" borderId="21" xfId="0" applyFont="1" applyFill="1" applyBorder="1" applyAlignment="1" applyProtection="1">
      <alignment vertical="top" wrapText="1"/>
      <protection locked="0"/>
    </xf>
    <xf numFmtId="0" fontId="20" fillId="5" borderId="28" xfId="0" applyFont="1" applyFill="1" applyBorder="1" applyAlignment="1" applyProtection="1">
      <alignment vertical="center" wrapText="1"/>
      <protection locked="0"/>
    </xf>
    <xf numFmtId="0" fontId="18" fillId="5" borderId="16" xfId="0" applyFont="1" applyFill="1" applyBorder="1" applyAlignment="1" applyProtection="1">
      <alignment vertical="top" wrapText="1"/>
      <protection locked="0"/>
    </xf>
    <xf numFmtId="0" fontId="20" fillId="5" borderId="16" xfId="0" applyFont="1" applyFill="1" applyBorder="1" applyAlignment="1" applyProtection="1">
      <alignment vertical="center" wrapText="1"/>
      <protection locked="0"/>
    </xf>
    <xf numFmtId="0" fontId="20" fillId="5" borderId="33" xfId="0" applyFont="1" applyFill="1" applyBorder="1" applyAlignment="1" applyProtection="1">
      <alignment vertical="center" wrapText="1"/>
      <protection locked="0"/>
    </xf>
    <xf numFmtId="0" fontId="20" fillId="5" borderId="12" xfId="0" applyFont="1" applyFill="1" applyBorder="1" applyAlignment="1" applyProtection="1">
      <alignment vertical="center" wrapText="1"/>
      <protection locked="0"/>
    </xf>
    <xf numFmtId="0" fontId="20" fillId="5" borderId="12" xfId="0" applyFont="1" applyFill="1" applyBorder="1" applyAlignment="1" applyProtection="1">
      <alignment vertical="top" wrapText="1"/>
      <protection locked="0"/>
    </xf>
    <xf numFmtId="0" fontId="2" fillId="5" borderId="6" xfId="0" quotePrefix="1" applyFont="1" applyFill="1" applyBorder="1" applyAlignment="1" applyProtection="1">
      <alignment horizontal="left"/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2" fillId="5" borderId="7" xfId="0" quotePrefix="1" applyFont="1" applyFill="1" applyBorder="1" applyAlignment="1" applyProtection="1">
      <alignment horizontal="left"/>
      <protection locked="0"/>
    </xf>
    <xf numFmtId="0" fontId="9" fillId="5" borderId="7" xfId="0" quotePrefix="1" applyFont="1" applyFill="1" applyBorder="1" applyAlignment="1" applyProtection="1">
      <alignment horizontal="left"/>
      <protection locked="0"/>
    </xf>
    <xf numFmtId="0" fontId="9" fillId="5" borderId="7" xfId="0" applyFont="1" applyFill="1" applyBorder="1" applyAlignment="1" applyProtection="1">
      <alignment horizontal="right"/>
      <protection locked="0"/>
    </xf>
    <xf numFmtId="165" fontId="2" fillId="5" borderId="6" xfId="0" quotePrefix="1" applyNumberFormat="1" applyFont="1" applyFill="1" applyBorder="1" applyAlignment="1" applyProtection="1">
      <alignment horizontal="left"/>
      <protection locked="0"/>
    </xf>
    <xf numFmtId="1" fontId="13" fillId="5" borderId="13" xfId="0" quotePrefix="1" applyNumberFormat="1" applyFont="1" applyFill="1" applyBorder="1" applyAlignment="1" applyProtection="1">
      <alignment horizontal="center" vertical="center" wrapText="1"/>
      <protection locked="0"/>
    </xf>
    <xf numFmtId="1" fontId="13" fillId="5" borderId="10" xfId="0" quotePrefix="1" applyNumberFormat="1" applyFont="1" applyFill="1" applyBorder="1" applyAlignment="1" applyProtection="1">
      <alignment horizontal="center" vertical="center" wrapText="1"/>
      <protection locked="0"/>
    </xf>
    <xf numFmtId="1" fontId="13" fillId="5" borderId="4" xfId="0" quotePrefix="1" applyNumberFormat="1" applyFont="1" applyFill="1" applyBorder="1" applyAlignment="1" applyProtection="1">
      <alignment horizontal="center" vertical="center" wrapText="1"/>
      <protection locked="0"/>
    </xf>
    <xf numFmtId="1" fontId="13" fillId="5" borderId="2" xfId="0" quotePrefix="1" applyNumberFormat="1" applyFont="1" applyFill="1" applyBorder="1" applyAlignment="1" applyProtection="1">
      <alignment horizontal="center" vertical="center" wrapText="1"/>
      <protection locked="0"/>
    </xf>
    <xf numFmtId="1" fontId="13" fillId="5" borderId="15" xfId="0" quotePrefix="1" applyNumberFormat="1" applyFont="1" applyFill="1" applyBorder="1" applyAlignment="1" applyProtection="1">
      <alignment horizontal="center" vertical="center" wrapText="1"/>
      <protection locked="0"/>
    </xf>
    <xf numFmtId="1" fontId="13" fillId="5" borderId="23" xfId="0" quotePrefix="1" applyNumberFormat="1" applyFont="1" applyFill="1" applyBorder="1" applyAlignment="1" applyProtection="1">
      <alignment horizontal="center" vertical="center" wrapText="1"/>
      <protection locked="0"/>
    </xf>
    <xf numFmtId="1" fontId="13" fillId="5" borderId="34" xfId="0" quotePrefix="1" applyNumberFormat="1" applyFont="1" applyFill="1" applyBorder="1" applyAlignment="1" applyProtection="1">
      <alignment horizontal="center" vertical="center" wrapText="1"/>
      <protection locked="0"/>
    </xf>
    <xf numFmtId="1" fontId="13" fillId="5" borderId="36" xfId="0" quotePrefix="1" applyNumberFormat="1" applyFont="1" applyFill="1" applyBorder="1" applyAlignment="1" applyProtection="1">
      <alignment horizontal="center" vertical="center" wrapText="1"/>
      <protection locked="0"/>
    </xf>
    <xf numFmtId="1" fontId="13" fillId="5" borderId="37" xfId="0" quotePrefix="1" applyNumberFormat="1" applyFont="1" applyFill="1" applyBorder="1" applyAlignment="1" applyProtection="1">
      <alignment horizontal="center" vertical="center" wrapText="1"/>
      <protection locked="0"/>
    </xf>
    <xf numFmtId="0" fontId="11" fillId="5" borderId="0" xfId="0" applyFont="1" applyFill="1" applyBorder="1" applyAlignment="1">
      <alignment horizontal="center"/>
    </xf>
    <xf numFmtId="164" fontId="2" fillId="5" borderId="6" xfId="0" quotePrefix="1" applyNumberFormat="1" applyFont="1" applyFill="1" applyBorder="1" applyAlignment="1" applyProtection="1">
      <alignment horizontal="left"/>
      <protection locked="0"/>
    </xf>
    <xf numFmtId="0" fontId="32" fillId="0" borderId="25" xfId="0" applyFont="1" applyFill="1" applyBorder="1" applyAlignment="1"/>
    <xf numFmtId="0" fontId="32" fillId="0" borderId="20" xfId="0" applyFont="1" applyFill="1" applyBorder="1" applyAlignment="1"/>
    <xf numFmtId="0" fontId="32" fillId="0" borderId="50" xfId="0" applyFont="1" applyFill="1" applyBorder="1" applyAlignment="1"/>
    <xf numFmtId="0" fontId="7" fillId="6" borderId="25" xfId="0" applyFont="1" applyFill="1" applyBorder="1" applyAlignment="1">
      <alignment vertical="top" wrapText="1"/>
    </xf>
    <xf numFmtId="0" fontId="9" fillId="6" borderId="9" xfId="0" applyFont="1" applyFill="1" applyBorder="1" applyAlignment="1" applyProtection="1">
      <alignment horizontal="left" vertical="top" wrapText="1"/>
    </xf>
    <xf numFmtId="0" fontId="24" fillId="6" borderId="5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center"/>
    </xf>
    <xf numFmtId="164" fontId="2" fillId="5" borderId="6" xfId="0" quotePrefix="1" applyNumberFormat="1" applyFont="1" applyFill="1" applyBorder="1" applyAlignment="1" applyProtection="1">
      <alignment horizontal="left"/>
      <protection locked="0"/>
    </xf>
    <xf numFmtId="0" fontId="26" fillId="0" borderId="0" xfId="0" applyFont="1" applyBorder="1" applyAlignment="1">
      <alignment horizontal="center" wrapText="1"/>
    </xf>
    <xf numFmtId="0" fontId="28" fillId="0" borderId="25" xfId="0" applyFont="1" applyFill="1" applyBorder="1" applyAlignment="1">
      <alignment horizontal="left" vertical="center"/>
    </xf>
    <xf numFmtId="0" fontId="28" fillId="0" borderId="20" xfId="0" applyFont="1" applyFill="1" applyBorder="1" applyAlignment="1">
      <alignment horizontal="left" vertical="center"/>
    </xf>
    <xf numFmtId="0" fontId="28" fillId="0" borderId="50" xfId="0" applyFont="1" applyFill="1" applyBorder="1" applyAlignment="1">
      <alignment horizontal="left" vertical="center"/>
    </xf>
    <xf numFmtId="0" fontId="13" fillId="2" borderId="10" xfId="0" applyFont="1" applyFill="1" applyBorder="1" applyAlignment="1">
      <alignment horizontal="center" vertical="top" wrapText="1"/>
    </xf>
    <xf numFmtId="0" fontId="13" fillId="2" borderId="11" xfId="0" applyFont="1" applyFill="1" applyBorder="1" applyAlignment="1">
      <alignment horizontal="center" vertical="top" wrapText="1"/>
    </xf>
    <xf numFmtId="0" fontId="13" fillId="2" borderId="16" xfId="0" applyFont="1" applyFill="1" applyBorder="1" applyAlignment="1">
      <alignment horizontal="center" vertical="top" wrapText="1"/>
    </xf>
    <xf numFmtId="0" fontId="13" fillId="2" borderId="18" xfId="0" applyFont="1" applyFill="1" applyBorder="1" applyAlignment="1">
      <alignment horizontal="center" vertical="top" wrapText="1"/>
    </xf>
    <xf numFmtId="0" fontId="19" fillId="5" borderId="21" xfId="0" applyFont="1" applyFill="1" applyBorder="1" applyAlignment="1" applyProtection="1">
      <alignment horizontal="center" textRotation="90" wrapText="1"/>
      <protection locked="0"/>
    </xf>
    <xf numFmtId="0" fontId="19" fillId="5" borderId="49" xfId="0" applyFont="1" applyFill="1" applyBorder="1" applyAlignment="1" applyProtection="1">
      <alignment horizontal="center" textRotation="90" wrapText="1"/>
      <protection locked="0"/>
    </xf>
    <xf numFmtId="0" fontId="24" fillId="2" borderId="20" xfId="0" applyFont="1" applyFill="1" applyBorder="1" applyAlignment="1">
      <alignment horizontal="center"/>
    </xf>
    <xf numFmtId="0" fontId="27" fillId="2" borderId="51" xfId="0" applyFont="1" applyFill="1" applyBorder="1" applyAlignment="1">
      <alignment horizontal="center"/>
    </xf>
    <xf numFmtId="0" fontId="28" fillId="2" borderId="51" xfId="0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/>
    </xf>
    <xf numFmtId="0" fontId="17" fillId="2" borderId="21" xfId="0" applyFont="1" applyFill="1" applyBorder="1" applyAlignment="1">
      <alignment horizontal="center"/>
    </xf>
    <xf numFmtId="0" fontId="17" fillId="2" borderId="49" xfId="0" applyFont="1" applyFill="1" applyBorder="1" applyAlignment="1">
      <alignment horizontal="center"/>
    </xf>
    <xf numFmtId="0" fontId="18" fillId="5" borderId="9" xfId="0" applyFont="1" applyFill="1" applyBorder="1" applyAlignment="1" applyProtection="1">
      <alignment vertical="top" wrapText="1"/>
      <protection locked="0"/>
    </xf>
    <xf numFmtId="0" fontId="7" fillId="0" borderId="25" xfId="0" applyFont="1" applyFill="1" applyBorder="1" applyAlignment="1">
      <alignment vertical="top" wrapText="1"/>
    </xf>
    <xf numFmtId="0" fontId="8" fillId="0" borderId="50" xfId="0" applyFont="1" applyBorder="1" applyAlignment="1">
      <alignment vertical="top" wrapText="1"/>
    </xf>
    <xf numFmtId="0" fontId="27" fillId="5" borderId="25" xfId="0" applyFont="1" applyFill="1" applyBorder="1" applyAlignment="1" applyProtection="1">
      <alignment horizontal="center"/>
      <protection locked="0"/>
    </xf>
    <xf numFmtId="0" fontId="0" fillId="5" borderId="50" xfId="0" applyFill="1" applyBorder="1" applyAlignment="1" applyProtection="1">
      <alignment horizontal="center"/>
      <protection locked="0"/>
    </xf>
    <xf numFmtId="0" fontId="24" fillId="2" borderId="25" xfId="0" applyFont="1" applyFill="1" applyBorder="1" applyAlignment="1">
      <alignment horizontal="right"/>
    </xf>
    <xf numFmtId="0" fontId="24" fillId="2" borderId="50" xfId="0" applyFont="1" applyFill="1" applyBorder="1" applyAlignment="1">
      <alignment horizontal="right"/>
    </xf>
    <xf numFmtId="0" fontId="1" fillId="6" borderId="25" xfId="0" applyFont="1" applyFill="1" applyBorder="1" applyAlignment="1" applyProtection="1">
      <alignment horizontal="center"/>
      <protection locked="0"/>
    </xf>
    <xf numFmtId="0" fontId="1" fillId="6" borderId="50" xfId="0" applyFont="1" applyFill="1" applyBorder="1" applyAlignment="1" applyProtection="1">
      <alignment horizontal="center"/>
      <protection locked="0"/>
    </xf>
    <xf numFmtId="0" fontId="18" fillId="5" borderId="8" xfId="0" applyFont="1" applyFill="1" applyBorder="1" applyAlignment="1" applyProtection="1">
      <alignment vertical="top" wrapText="1"/>
      <protection locked="0"/>
    </xf>
    <xf numFmtId="0" fontId="8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8" fillId="0" borderId="9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28" fillId="0" borderId="25" xfId="0" applyFont="1" applyBorder="1" applyAlignment="1">
      <alignment horizontal="left" vertical="center"/>
    </xf>
    <xf numFmtId="0" fontId="28" fillId="0" borderId="20" xfId="0" applyFont="1" applyBorder="1" applyAlignment="1">
      <alignment horizontal="left" vertical="center"/>
    </xf>
    <xf numFmtId="0" fontId="28" fillId="0" borderId="50" xfId="0" applyFont="1" applyBorder="1" applyAlignment="1">
      <alignment horizontal="left" vertical="center"/>
    </xf>
    <xf numFmtId="0" fontId="19" fillId="2" borderId="21" xfId="0" applyFont="1" applyFill="1" applyBorder="1" applyAlignment="1">
      <alignment horizontal="center" textRotation="90" wrapText="1"/>
    </xf>
    <xf numFmtId="0" fontId="19" fillId="2" borderId="49" xfId="0" applyFont="1" applyFill="1" applyBorder="1" applyAlignment="1">
      <alignment horizontal="center" textRotation="90" wrapText="1"/>
    </xf>
    <xf numFmtId="0" fontId="27" fillId="0" borderId="11" xfId="0" applyFont="1" applyBorder="1" applyAlignment="1">
      <alignment horizontal="center" vertical="center" textRotation="90"/>
    </xf>
    <xf numFmtId="9" fontId="29" fillId="5" borderId="48" xfId="1" applyFont="1" applyFill="1" applyBorder="1" applyAlignment="1" applyProtection="1">
      <alignment horizontal="left" vertical="top" wrapText="1"/>
      <protection locked="0"/>
    </xf>
    <xf numFmtId="9" fontId="29" fillId="5" borderId="35" xfId="1" applyFont="1" applyFill="1" applyBorder="1" applyAlignment="1" applyProtection="1">
      <alignment horizontal="left" vertical="top" wrapText="1"/>
      <protection locked="0"/>
    </xf>
    <xf numFmtId="9" fontId="29" fillId="5" borderId="19" xfId="1" applyFont="1" applyFill="1" applyBorder="1" applyAlignment="1" applyProtection="1">
      <alignment horizontal="left" vertical="top" wrapText="1"/>
      <protection locked="0"/>
    </xf>
    <xf numFmtId="9" fontId="29" fillId="5" borderId="52" xfId="1" applyFont="1" applyFill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>
      <alignment horizontal="center"/>
    </xf>
    <xf numFmtId="0" fontId="6" fillId="4" borderId="25" xfId="0" applyFont="1" applyFill="1" applyBorder="1" applyAlignment="1">
      <alignment horizontal="left"/>
    </xf>
    <xf numFmtId="0" fontId="6" fillId="4" borderId="20" xfId="0" applyFont="1" applyFill="1" applyBorder="1" applyAlignment="1">
      <alignment horizontal="left"/>
    </xf>
    <xf numFmtId="0" fontId="6" fillId="4" borderId="50" xfId="0" applyFont="1" applyFill="1" applyBorder="1" applyAlignment="1">
      <alignment horizontal="left"/>
    </xf>
    <xf numFmtId="9" fontId="29" fillId="0" borderId="0" xfId="1" applyFont="1" applyFill="1" applyBorder="1" applyAlignment="1">
      <alignment horizontal="left" vertical="center" wrapText="1"/>
    </xf>
    <xf numFmtId="9" fontId="29" fillId="5" borderId="46" xfId="1" applyFont="1" applyFill="1" applyBorder="1" applyAlignment="1" applyProtection="1">
      <alignment horizontal="left" vertical="top" wrapText="1"/>
      <protection locked="0"/>
    </xf>
    <xf numFmtId="9" fontId="29" fillId="5" borderId="53" xfId="1" applyFont="1" applyFill="1" applyBorder="1" applyAlignment="1" applyProtection="1">
      <alignment horizontal="left" vertical="top" wrapText="1"/>
      <protection locked="0"/>
    </xf>
    <xf numFmtId="9" fontId="5" fillId="0" borderId="0" xfId="0" applyNumberFormat="1" applyFont="1" applyBorder="1" applyAlignment="1">
      <alignment horizontal="center"/>
    </xf>
    <xf numFmtId="0" fontId="7" fillId="2" borderId="21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24" fillId="2" borderId="45" xfId="0" applyFont="1" applyFill="1" applyBorder="1" applyAlignment="1">
      <alignment horizontal="center"/>
    </xf>
    <xf numFmtId="0" fontId="24" fillId="2" borderId="46" xfId="0" applyFont="1" applyFill="1" applyBorder="1" applyAlignment="1">
      <alignment horizontal="center"/>
    </xf>
    <xf numFmtId="0" fontId="24" fillId="2" borderId="53" xfId="0" applyFont="1" applyFill="1" applyBorder="1" applyAlignment="1">
      <alignment horizontal="center"/>
    </xf>
    <xf numFmtId="0" fontId="7" fillId="2" borderId="54" xfId="0" applyFont="1" applyFill="1" applyBorder="1" applyAlignment="1">
      <alignment horizontal="center" vertical="center" wrapText="1"/>
    </xf>
    <xf numFmtId="0" fontId="7" fillId="2" borderId="49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164" fontId="20" fillId="0" borderId="6" xfId="0" applyNumberFormat="1" applyFont="1" applyFill="1" applyBorder="1" applyAlignment="1">
      <alignment horizontal="left" vertical="center"/>
    </xf>
    <xf numFmtId="164" fontId="20" fillId="0" borderId="7" xfId="0" applyNumberFormat="1" applyFont="1" applyFill="1" applyBorder="1" applyAlignment="1">
      <alignment horizontal="left" vertical="center"/>
    </xf>
    <xf numFmtId="1" fontId="13" fillId="0" borderId="19" xfId="0" quotePrefix="1" applyNumberFormat="1" applyFont="1" applyFill="1" applyBorder="1" applyAlignment="1" applyProtection="1">
      <alignment horizontal="center" vertical="center" wrapText="1"/>
      <protection locked="0"/>
    </xf>
    <xf numFmtId="1" fontId="13" fillId="0" borderId="46" xfId="0" quotePrefix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6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6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6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6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6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6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6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6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1143000</xdr:colOff>
      <xdr:row>0</xdr:row>
      <xdr:rowOff>66675</xdr:rowOff>
    </xdr:from>
    <xdr:to>
      <xdr:col>12</xdr:col>
      <xdr:colOff>19050</xdr:colOff>
      <xdr:row>0</xdr:row>
      <xdr:rowOff>304800</xdr:rowOff>
    </xdr:to>
    <xdr:pic>
      <xdr:nvPicPr>
        <xdr:cNvPr id="22547" name="Picture 19" descr="wordmark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66675"/>
          <a:ext cx="295275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152400</xdr:colOff>
      <xdr:row>83</xdr:row>
      <xdr:rowOff>76200</xdr:rowOff>
    </xdr:from>
    <xdr:to>
      <xdr:col>0</xdr:col>
      <xdr:colOff>723900</xdr:colOff>
      <xdr:row>86</xdr:row>
      <xdr:rowOff>47625</xdr:rowOff>
    </xdr:to>
    <xdr:pic>
      <xdr:nvPicPr>
        <xdr:cNvPr id="22548" name="Picture 20" descr="HC_2cl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5982950"/>
          <a:ext cx="571500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86</xdr:row>
      <xdr:rowOff>0</xdr:rowOff>
    </xdr:from>
    <xdr:to>
      <xdr:col>1</xdr:col>
      <xdr:colOff>600075</xdr:colOff>
      <xdr:row>89</xdr:row>
      <xdr:rowOff>47625</xdr:rowOff>
    </xdr:to>
    <xdr:pic>
      <xdr:nvPicPr>
        <xdr:cNvPr id="99329" name="Picture 1" descr="HC_2cl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6106775"/>
          <a:ext cx="5715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1600200</xdr:colOff>
      <xdr:row>1</xdr:row>
      <xdr:rowOff>28575</xdr:rowOff>
    </xdr:from>
    <xdr:to>
      <xdr:col>6</xdr:col>
      <xdr:colOff>238125</xdr:colOff>
      <xdr:row>2</xdr:row>
      <xdr:rowOff>114300</xdr:rowOff>
    </xdr:to>
    <xdr:pic>
      <xdr:nvPicPr>
        <xdr:cNvPr id="99330" name="Picture 2" descr="wordmark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190500"/>
          <a:ext cx="29527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86</xdr:row>
      <xdr:rowOff>0</xdr:rowOff>
    </xdr:from>
    <xdr:to>
      <xdr:col>1</xdr:col>
      <xdr:colOff>600075</xdr:colOff>
      <xdr:row>89</xdr:row>
      <xdr:rowOff>47625</xdr:rowOff>
    </xdr:to>
    <xdr:pic>
      <xdr:nvPicPr>
        <xdr:cNvPr id="100353" name="Picture 1" descr="HC_2cl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6106775"/>
          <a:ext cx="5715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1600200</xdr:colOff>
      <xdr:row>1</xdr:row>
      <xdr:rowOff>28575</xdr:rowOff>
    </xdr:from>
    <xdr:to>
      <xdr:col>6</xdr:col>
      <xdr:colOff>238125</xdr:colOff>
      <xdr:row>2</xdr:row>
      <xdr:rowOff>114300</xdr:rowOff>
    </xdr:to>
    <xdr:pic>
      <xdr:nvPicPr>
        <xdr:cNvPr id="100354" name="Picture 2" descr="wordmark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190500"/>
          <a:ext cx="29527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86</xdr:row>
      <xdr:rowOff>0</xdr:rowOff>
    </xdr:from>
    <xdr:to>
      <xdr:col>1</xdr:col>
      <xdr:colOff>600075</xdr:colOff>
      <xdr:row>89</xdr:row>
      <xdr:rowOff>47625</xdr:rowOff>
    </xdr:to>
    <xdr:pic>
      <xdr:nvPicPr>
        <xdr:cNvPr id="101377" name="Picture 1" descr="HC_2cl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6106775"/>
          <a:ext cx="5715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1600200</xdr:colOff>
      <xdr:row>1</xdr:row>
      <xdr:rowOff>28575</xdr:rowOff>
    </xdr:from>
    <xdr:to>
      <xdr:col>6</xdr:col>
      <xdr:colOff>238125</xdr:colOff>
      <xdr:row>2</xdr:row>
      <xdr:rowOff>114300</xdr:rowOff>
    </xdr:to>
    <xdr:pic>
      <xdr:nvPicPr>
        <xdr:cNvPr id="101378" name="Picture 2" descr="wordmark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190500"/>
          <a:ext cx="29527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86</xdr:row>
      <xdr:rowOff>0</xdr:rowOff>
    </xdr:from>
    <xdr:to>
      <xdr:col>1</xdr:col>
      <xdr:colOff>600075</xdr:colOff>
      <xdr:row>89</xdr:row>
      <xdr:rowOff>47625</xdr:rowOff>
    </xdr:to>
    <xdr:pic>
      <xdr:nvPicPr>
        <xdr:cNvPr id="102401" name="Picture 1" descr="HC_2cl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6106775"/>
          <a:ext cx="5715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1600200</xdr:colOff>
      <xdr:row>1</xdr:row>
      <xdr:rowOff>28575</xdr:rowOff>
    </xdr:from>
    <xdr:to>
      <xdr:col>6</xdr:col>
      <xdr:colOff>238125</xdr:colOff>
      <xdr:row>2</xdr:row>
      <xdr:rowOff>114300</xdr:rowOff>
    </xdr:to>
    <xdr:pic>
      <xdr:nvPicPr>
        <xdr:cNvPr id="102402" name="Picture 2" descr="wordmark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190500"/>
          <a:ext cx="29527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1133475</xdr:colOff>
      <xdr:row>0</xdr:row>
      <xdr:rowOff>47625</xdr:rowOff>
    </xdr:from>
    <xdr:to>
      <xdr:col>12</xdr:col>
      <xdr:colOff>9525</xdr:colOff>
      <xdr:row>0</xdr:row>
      <xdr:rowOff>295275</xdr:rowOff>
    </xdr:to>
    <xdr:pic>
      <xdr:nvPicPr>
        <xdr:cNvPr id="49153" name="Picture 1" descr="wordmark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1725" y="47625"/>
          <a:ext cx="29527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142875</xdr:colOff>
      <xdr:row>83</xdr:row>
      <xdr:rowOff>66675</xdr:rowOff>
    </xdr:from>
    <xdr:to>
      <xdr:col>0</xdr:col>
      <xdr:colOff>723900</xdr:colOff>
      <xdr:row>86</xdr:row>
      <xdr:rowOff>38100</xdr:rowOff>
    </xdr:to>
    <xdr:pic>
      <xdr:nvPicPr>
        <xdr:cNvPr id="49154" name="Picture 2" descr="HC_2cl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5982950"/>
          <a:ext cx="581025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1162050</xdr:colOff>
      <xdr:row>0</xdr:row>
      <xdr:rowOff>66675</xdr:rowOff>
    </xdr:from>
    <xdr:to>
      <xdr:col>12</xdr:col>
      <xdr:colOff>28575</xdr:colOff>
      <xdr:row>0</xdr:row>
      <xdr:rowOff>304800</xdr:rowOff>
    </xdr:to>
    <xdr:pic>
      <xdr:nvPicPr>
        <xdr:cNvPr id="50177" name="Picture 1" descr="wordmark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66675"/>
          <a:ext cx="29432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133350</xdr:colOff>
      <xdr:row>83</xdr:row>
      <xdr:rowOff>57150</xdr:rowOff>
    </xdr:from>
    <xdr:to>
      <xdr:col>0</xdr:col>
      <xdr:colOff>704850</xdr:colOff>
      <xdr:row>86</xdr:row>
      <xdr:rowOff>28575</xdr:rowOff>
    </xdr:to>
    <xdr:pic>
      <xdr:nvPicPr>
        <xdr:cNvPr id="50178" name="Picture 2" descr="HC_2cl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5973425"/>
          <a:ext cx="571500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86</xdr:row>
      <xdr:rowOff>0</xdr:rowOff>
    </xdr:from>
    <xdr:to>
      <xdr:col>1</xdr:col>
      <xdr:colOff>600075</xdr:colOff>
      <xdr:row>89</xdr:row>
      <xdr:rowOff>47625</xdr:rowOff>
    </xdr:to>
    <xdr:pic>
      <xdr:nvPicPr>
        <xdr:cNvPr id="19463" name="Picture 7" descr="HC_2cl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6106775"/>
          <a:ext cx="5715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1600200</xdr:colOff>
      <xdr:row>1</xdr:row>
      <xdr:rowOff>28575</xdr:rowOff>
    </xdr:from>
    <xdr:to>
      <xdr:col>6</xdr:col>
      <xdr:colOff>238125</xdr:colOff>
      <xdr:row>2</xdr:row>
      <xdr:rowOff>114300</xdr:rowOff>
    </xdr:to>
    <xdr:pic>
      <xdr:nvPicPr>
        <xdr:cNvPr id="19464" name="Picture 8" descr="wordmark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190500"/>
          <a:ext cx="29527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86</xdr:row>
      <xdr:rowOff>0</xdr:rowOff>
    </xdr:from>
    <xdr:to>
      <xdr:col>1</xdr:col>
      <xdr:colOff>600075</xdr:colOff>
      <xdr:row>89</xdr:row>
      <xdr:rowOff>47625</xdr:rowOff>
    </xdr:to>
    <xdr:pic>
      <xdr:nvPicPr>
        <xdr:cNvPr id="94209" name="Picture 1" descr="HC_2cl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6106775"/>
          <a:ext cx="5715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1600200</xdr:colOff>
      <xdr:row>1</xdr:row>
      <xdr:rowOff>28575</xdr:rowOff>
    </xdr:from>
    <xdr:to>
      <xdr:col>6</xdr:col>
      <xdr:colOff>238125</xdr:colOff>
      <xdr:row>2</xdr:row>
      <xdr:rowOff>114300</xdr:rowOff>
    </xdr:to>
    <xdr:pic>
      <xdr:nvPicPr>
        <xdr:cNvPr id="94210" name="Picture 2" descr="wordmark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190500"/>
          <a:ext cx="29527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86</xdr:row>
      <xdr:rowOff>0</xdr:rowOff>
    </xdr:from>
    <xdr:to>
      <xdr:col>1</xdr:col>
      <xdr:colOff>600075</xdr:colOff>
      <xdr:row>89</xdr:row>
      <xdr:rowOff>47625</xdr:rowOff>
    </xdr:to>
    <xdr:pic>
      <xdr:nvPicPr>
        <xdr:cNvPr id="95233" name="Picture 1" descr="HC_2cl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6106775"/>
          <a:ext cx="5715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1600200</xdr:colOff>
      <xdr:row>1</xdr:row>
      <xdr:rowOff>28575</xdr:rowOff>
    </xdr:from>
    <xdr:to>
      <xdr:col>6</xdr:col>
      <xdr:colOff>238125</xdr:colOff>
      <xdr:row>2</xdr:row>
      <xdr:rowOff>114300</xdr:rowOff>
    </xdr:to>
    <xdr:pic>
      <xdr:nvPicPr>
        <xdr:cNvPr id="95234" name="Picture 2" descr="wordmark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190500"/>
          <a:ext cx="29527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86</xdr:row>
      <xdr:rowOff>0</xdr:rowOff>
    </xdr:from>
    <xdr:to>
      <xdr:col>1</xdr:col>
      <xdr:colOff>600075</xdr:colOff>
      <xdr:row>89</xdr:row>
      <xdr:rowOff>47625</xdr:rowOff>
    </xdr:to>
    <xdr:pic>
      <xdr:nvPicPr>
        <xdr:cNvPr id="96257" name="Picture 1" descr="HC_2cl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6106775"/>
          <a:ext cx="5715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1600200</xdr:colOff>
      <xdr:row>1</xdr:row>
      <xdr:rowOff>28575</xdr:rowOff>
    </xdr:from>
    <xdr:to>
      <xdr:col>6</xdr:col>
      <xdr:colOff>238125</xdr:colOff>
      <xdr:row>2</xdr:row>
      <xdr:rowOff>114300</xdr:rowOff>
    </xdr:to>
    <xdr:pic>
      <xdr:nvPicPr>
        <xdr:cNvPr id="96258" name="Picture 2" descr="wordmark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190500"/>
          <a:ext cx="29527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86</xdr:row>
      <xdr:rowOff>0</xdr:rowOff>
    </xdr:from>
    <xdr:to>
      <xdr:col>1</xdr:col>
      <xdr:colOff>600075</xdr:colOff>
      <xdr:row>89</xdr:row>
      <xdr:rowOff>47625</xdr:rowOff>
    </xdr:to>
    <xdr:pic>
      <xdr:nvPicPr>
        <xdr:cNvPr id="97281" name="Picture 1" descr="HC_2cl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6106775"/>
          <a:ext cx="5715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1600200</xdr:colOff>
      <xdr:row>1</xdr:row>
      <xdr:rowOff>28575</xdr:rowOff>
    </xdr:from>
    <xdr:to>
      <xdr:col>6</xdr:col>
      <xdr:colOff>238125</xdr:colOff>
      <xdr:row>2</xdr:row>
      <xdr:rowOff>114300</xdr:rowOff>
    </xdr:to>
    <xdr:pic>
      <xdr:nvPicPr>
        <xdr:cNvPr id="97282" name="Picture 2" descr="wordmark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190500"/>
          <a:ext cx="29527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86</xdr:row>
      <xdr:rowOff>0</xdr:rowOff>
    </xdr:from>
    <xdr:to>
      <xdr:col>1</xdr:col>
      <xdr:colOff>600075</xdr:colOff>
      <xdr:row>89</xdr:row>
      <xdr:rowOff>47625</xdr:rowOff>
    </xdr:to>
    <xdr:pic>
      <xdr:nvPicPr>
        <xdr:cNvPr id="98305" name="Picture 1" descr="HC_2cl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6106775"/>
          <a:ext cx="5715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1600200</xdr:colOff>
      <xdr:row>1</xdr:row>
      <xdr:rowOff>28575</xdr:rowOff>
    </xdr:from>
    <xdr:to>
      <xdr:col>6</xdr:col>
      <xdr:colOff>238125</xdr:colOff>
      <xdr:row>2</xdr:row>
      <xdr:rowOff>114300</xdr:rowOff>
    </xdr:to>
    <xdr:pic>
      <xdr:nvPicPr>
        <xdr:cNvPr id="98306" name="Picture 2" descr="wordmark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190500"/>
          <a:ext cx="29527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 tint="-0.249977111117893"/>
  </sheetPr>
  <dimension ref="A1:HJ92"/>
  <sheetViews>
    <sheetView showGridLines="0" tabSelected="1" zoomScaleNormal="100" zoomScaleSheetLayoutView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Y6" sqref="Y6"/>
    </sheetView>
  </sheetViews>
  <sheetFormatPr defaultRowHeight="12.75" x14ac:dyDescent="0.2"/>
  <cols>
    <col min="1" max="1" width="18.5703125" customWidth="1"/>
    <col min="2" max="2" width="35.140625" bestFit="1" customWidth="1"/>
    <col min="3" max="3" width="0.42578125" customWidth="1"/>
    <col min="4" max="4" width="3.28515625" customWidth="1"/>
    <col min="5" max="5" width="2.28515625" customWidth="1"/>
    <col min="6" max="6" width="3.28515625" customWidth="1"/>
    <col min="7" max="7" width="2.28515625" customWidth="1"/>
    <col min="8" max="8" width="3.28515625" customWidth="1"/>
    <col min="9" max="9" width="2.28515625" customWidth="1"/>
    <col min="10" max="10" width="3.28515625" customWidth="1"/>
    <col min="11" max="11" width="2.28515625" customWidth="1"/>
    <col min="12" max="12" width="3.28515625" customWidth="1"/>
    <col min="13" max="13" width="2.28515625" customWidth="1"/>
    <col min="14" max="14" width="3.28515625" customWidth="1"/>
    <col min="15" max="15" width="2.28515625" customWidth="1"/>
    <col min="16" max="16" width="3.28515625" customWidth="1"/>
    <col min="17" max="17" width="2.28515625" customWidth="1"/>
    <col min="18" max="18" width="3.28515625" customWidth="1"/>
    <col min="19" max="19" width="2.28515625" customWidth="1"/>
    <col min="20" max="20" width="3.28515625" customWidth="1"/>
    <col min="21" max="21" width="2.28515625" customWidth="1"/>
    <col min="22" max="22" width="3.28515625" customWidth="1"/>
    <col min="23" max="23" width="2.28515625" customWidth="1"/>
    <col min="24" max="24" width="0.42578125" customWidth="1"/>
  </cols>
  <sheetData>
    <row r="1" spans="1:218" ht="27.75" customHeight="1" x14ac:dyDescent="0.4">
      <c r="A1" s="185" t="s">
        <v>124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29"/>
    </row>
    <row r="2" spans="1:218" ht="24" customHeight="1" x14ac:dyDescent="0.2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</row>
    <row r="3" spans="1:218" ht="3.75" customHeight="1" x14ac:dyDescent="0.2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</row>
    <row r="4" spans="1:218" s="11" customFormat="1" ht="8.25" customHeight="1" thickBot="1" x14ac:dyDescent="0.25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DJ4" s="138"/>
      <c r="DK4" s="138"/>
      <c r="DL4" s="138"/>
      <c r="DM4" s="138"/>
      <c r="DN4" s="138"/>
      <c r="DO4" s="138"/>
      <c r="DP4" s="138"/>
      <c r="DQ4" s="138"/>
      <c r="DR4" s="138"/>
      <c r="DS4" s="138"/>
      <c r="DT4" s="138"/>
      <c r="DU4" s="138"/>
      <c r="DV4" s="138"/>
      <c r="DW4" s="138"/>
      <c r="DX4" s="138"/>
      <c r="DY4" s="138"/>
      <c r="DZ4" s="138"/>
      <c r="EA4" s="138"/>
      <c r="EB4" s="138"/>
      <c r="EC4" s="138"/>
      <c r="ED4" s="138"/>
      <c r="EE4" s="138"/>
      <c r="EF4" s="138"/>
      <c r="EG4" s="138"/>
      <c r="EH4" s="138"/>
      <c r="EI4" s="138"/>
      <c r="EJ4" s="138"/>
      <c r="EK4" s="138"/>
      <c r="EL4" s="138"/>
      <c r="EM4" s="138"/>
      <c r="EN4" s="138"/>
      <c r="EO4" s="138"/>
      <c r="EP4" s="138"/>
      <c r="EQ4" s="138"/>
      <c r="ER4" s="138"/>
      <c r="ES4" s="138"/>
      <c r="ET4" s="138"/>
      <c r="EU4" s="138"/>
      <c r="EV4" s="138"/>
      <c r="EW4" s="138"/>
      <c r="EX4" s="138"/>
      <c r="EY4" s="138"/>
      <c r="EZ4" s="138"/>
      <c r="FA4" s="138"/>
      <c r="FB4" s="138"/>
      <c r="FC4" s="138"/>
      <c r="FD4" s="138"/>
      <c r="FE4" s="138"/>
      <c r="FF4" s="138"/>
      <c r="FG4" s="138"/>
      <c r="FH4" s="138"/>
      <c r="FI4" s="138"/>
      <c r="FJ4" s="138"/>
      <c r="FK4" s="138"/>
      <c r="FL4" s="138"/>
      <c r="FM4" s="138"/>
      <c r="FN4" s="138"/>
      <c r="FO4" s="138"/>
      <c r="FP4" s="138"/>
      <c r="FQ4" s="138"/>
      <c r="FR4" s="138"/>
      <c r="FS4" s="138"/>
      <c r="FT4" s="138"/>
      <c r="FU4" s="138"/>
      <c r="FV4" s="138"/>
      <c r="FW4" s="138"/>
      <c r="FX4" s="138"/>
      <c r="FY4" s="138"/>
      <c r="FZ4" s="138"/>
      <c r="GA4" s="138"/>
      <c r="GB4" s="138"/>
      <c r="GC4" s="138"/>
      <c r="GD4" s="138"/>
      <c r="GE4" s="138"/>
      <c r="GF4" s="138"/>
      <c r="GG4" s="138"/>
      <c r="GH4" s="138"/>
      <c r="GI4" s="138"/>
      <c r="GJ4" s="138"/>
      <c r="GK4" s="138"/>
      <c r="GL4" s="138"/>
      <c r="GM4" s="138"/>
      <c r="GN4" s="138"/>
      <c r="GO4" s="138"/>
      <c r="GP4" s="138"/>
      <c r="GQ4" s="138"/>
      <c r="GR4" s="138"/>
      <c r="GS4" s="138"/>
      <c r="GT4" s="138"/>
      <c r="GU4" s="138"/>
      <c r="GV4" s="138"/>
      <c r="GW4" s="138"/>
      <c r="GX4" s="138"/>
      <c r="GY4" s="138"/>
      <c r="GZ4" s="138"/>
      <c r="HA4" s="138"/>
      <c r="HB4" s="138"/>
      <c r="HC4" s="138"/>
      <c r="HD4" s="138"/>
      <c r="HE4" s="138"/>
      <c r="HF4" s="138"/>
      <c r="HG4" s="138"/>
      <c r="HH4" s="138"/>
      <c r="HI4" s="138"/>
      <c r="HJ4" s="138"/>
    </row>
    <row r="5" spans="1:218" s="12" customFormat="1" ht="17.25" customHeight="1" thickBot="1" x14ac:dyDescent="0.3">
      <c r="A5" s="200" t="s">
        <v>56</v>
      </c>
      <c r="B5" s="201"/>
      <c r="C5" s="58"/>
      <c r="D5" s="195" t="s">
        <v>72</v>
      </c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33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</row>
    <row r="6" spans="1:218" s="13" customFormat="1" ht="67.5" customHeight="1" x14ac:dyDescent="0.2">
      <c r="A6" s="130" t="s">
        <v>123</v>
      </c>
      <c r="B6" s="131"/>
      <c r="C6" s="44"/>
      <c r="D6" s="193" t="s">
        <v>65</v>
      </c>
      <c r="E6" s="194"/>
      <c r="F6" s="193" t="s">
        <v>66</v>
      </c>
      <c r="G6" s="194"/>
      <c r="H6" s="193" t="s">
        <v>67</v>
      </c>
      <c r="I6" s="194"/>
      <c r="J6" s="193" t="s">
        <v>68</v>
      </c>
      <c r="K6" s="194"/>
      <c r="L6" s="193" t="s">
        <v>69</v>
      </c>
      <c r="M6" s="194"/>
      <c r="N6" s="193" t="s">
        <v>51</v>
      </c>
      <c r="O6" s="194"/>
      <c r="P6" s="193" t="s">
        <v>52</v>
      </c>
      <c r="Q6" s="194"/>
      <c r="R6" s="193" t="s">
        <v>53</v>
      </c>
      <c r="S6" s="194"/>
      <c r="T6" s="193" t="s">
        <v>54</v>
      </c>
      <c r="U6" s="194"/>
      <c r="V6" s="193" t="s">
        <v>55</v>
      </c>
      <c r="W6" s="194"/>
      <c r="X6" s="134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</row>
    <row r="7" spans="1:218" s="14" customFormat="1" ht="5.25" customHeight="1" x14ac:dyDescent="0.2">
      <c r="A7" s="189"/>
      <c r="B7" s="190"/>
      <c r="C7" s="44"/>
      <c r="D7" s="45"/>
      <c r="E7" s="46"/>
      <c r="F7" s="45"/>
      <c r="G7" s="46"/>
      <c r="H7" s="45"/>
      <c r="I7" s="46"/>
      <c r="J7" s="45"/>
      <c r="K7" s="46"/>
      <c r="L7" s="45"/>
      <c r="M7" s="46"/>
      <c r="N7" s="45"/>
      <c r="O7" s="46"/>
      <c r="P7" s="45"/>
      <c r="Q7" s="46"/>
      <c r="R7" s="45"/>
      <c r="S7" s="46"/>
      <c r="T7" s="45"/>
      <c r="U7" s="46"/>
      <c r="V7" s="45"/>
      <c r="W7" s="46"/>
      <c r="X7" s="135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</row>
    <row r="8" spans="1:218" s="15" customFormat="1" ht="12" customHeight="1" thickBot="1" x14ac:dyDescent="0.25">
      <c r="A8" s="191"/>
      <c r="B8" s="192"/>
      <c r="C8" s="35"/>
      <c r="D8" s="87">
        <v>1</v>
      </c>
      <c r="E8" s="86" t="s">
        <v>42</v>
      </c>
      <c r="F8" s="87">
        <v>2</v>
      </c>
      <c r="G8" s="85" t="s">
        <v>42</v>
      </c>
      <c r="H8" s="87">
        <v>3</v>
      </c>
      <c r="I8" s="85" t="s">
        <v>42</v>
      </c>
      <c r="J8" s="87">
        <v>4</v>
      </c>
      <c r="K8" s="85" t="s">
        <v>42</v>
      </c>
      <c r="L8" s="87">
        <v>5</v>
      </c>
      <c r="M8" s="85" t="s">
        <v>42</v>
      </c>
      <c r="N8" s="88">
        <v>6</v>
      </c>
      <c r="O8" s="89" t="s">
        <v>42</v>
      </c>
      <c r="P8" s="88">
        <v>7</v>
      </c>
      <c r="Q8" s="90" t="s">
        <v>42</v>
      </c>
      <c r="R8" s="87">
        <v>8</v>
      </c>
      <c r="S8" s="86" t="s">
        <v>42</v>
      </c>
      <c r="T8" s="87">
        <v>9</v>
      </c>
      <c r="U8" s="85" t="s">
        <v>42</v>
      </c>
      <c r="V8" s="87">
        <v>10</v>
      </c>
      <c r="W8" s="85" t="s">
        <v>42</v>
      </c>
      <c r="X8" s="136"/>
      <c r="Y8" s="175"/>
      <c r="Z8" s="212" t="s">
        <v>122</v>
      </c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</row>
    <row r="9" spans="1:218" s="92" customFormat="1" ht="15" customHeight="1" thickBot="1" x14ac:dyDescent="0.25">
      <c r="A9" s="102" t="s">
        <v>34</v>
      </c>
      <c r="B9" s="96"/>
      <c r="C9" s="96"/>
      <c r="D9" s="97"/>
      <c r="E9" s="96"/>
      <c r="F9" s="97"/>
      <c r="G9" s="96"/>
      <c r="H9" s="97"/>
      <c r="I9" s="96"/>
      <c r="J9" s="97"/>
      <c r="K9" s="96"/>
      <c r="L9" s="97"/>
      <c r="M9" s="96"/>
      <c r="N9" s="98"/>
      <c r="O9" s="99"/>
      <c r="P9" s="98"/>
      <c r="Q9" s="100"/>
      <c r="R9" s="97"/>
      <c r="S9" s="96"/>
      <c r="T9" s="97"/>
      <c r="U9" s="96"/>
      <c r="V9" s="97"/>
      <c r="W9" s="96"/>
      <c r="X9" s="137"/>
      <c r="Z9" s="213"/>
    </row>
    <row r="10" spans="1:218" s="12" customFormat="1" ht="15" customHeight="1" x14ac:dyDescent="0.2">
      <c r="A10" s="139" t="s">
        <v>73</v>
      </c>
      <c r="B10" s="140" t="s">
        <v>74</v>
      </c>
      <c r="C10" s="59"/>
      <c r="D10" s="166" t="s">
        <v>44</v>
      </c>
      <c r="E10" s="63">
        <f>IF(D10=0,0)+IF(D10=1,1)+IF(D10=2,2)+IF(D10=3,3)+IF(D10=4,4)+IF(D10=5,5)</f>
        <v>0</v>
      </c>
      <c r="F10" s="168" t="s">
        <v>44</v>
      </c>
      <c r="G10" s="63">
        <f>IF(F10=0,0)+IF(F10=1,1)+IF(F10=2,2)+IF(F10=3,3)+IF(F10=4,4)+IF(F10=5,5)</f>
        <v>0</v>
      </c>
      <c r="H10" s="170" t="s">
        <v>44</v>
      </c>
      <c r="I10" s="63">
        <f>IF(H10=0,0)+IF(H10=1,1)+IF(H10=2,2)+IF(H10=3,3)+IF(H10=4,4)+IF(H10=5,5)</f>
        <v>0</v>
      </c>
      <c r="J10" s="170" t="s">
        <v>44</v>
      </c>
      <c r="K10" s="63">
        <f>IF(J10=0,0)+IF(J10=1,1)+IF(J10=2,2)+IF(J10=3,3)+IF(J10=4,4)+IF(J10=5,5)</f>
        <v>0</v>
      </c>
      <c r="L10" s="170" t="s">
        <v>44</v>
      </c>
      <c r="M10" s="63">
        <f>IF(L10=0,0)+IF(L10=1,1)+IF(L10=2,2)+IF(L10=3,3)+IF(L10=4,4)+IF(L10=5,5)</f>
        <v>0</v>
      </c>
      <c r="N10" s="170" t="s">
        <v>44</v>
      </c>
      <c r="O10" s="63">
        <f>IF(N10=0,0)+IF(N10=1,1)+IF(N10=2,2)+IF(N10=3,3)+IF(N10=4,4)+IF(N10=5,5)</f>
        <v>0</v>
      </c>
      <c r="P10" s="170" t="s">
        <v>44</v>
      </c>
      <c r="Q10" s="63">
        <f>IF(P10=0,0)+IF(P10=1,1)+IF(P10=2,2)+IF(P10=3,3)+IF(P10=4,4)+IF(P10=5,5)</f>
        <v>0</v>
      </c>
      <c r="R10" s="170" t="s">
        <v>44</v>
      </c>
      <c r="S10" s="63">
        <f>IF(R10=0,0)+IF(R10=1,1)+IF(R10=2,2)+IF(R10=3,3)+IF(R10=4,4)+IF(R10=5,5)</f>
        <v>0</v>
      </c>
      <c r="T10" s="170" t="s">
        <v>44</v>
      </c>
      <c r="U10" s="63">
        <f>IF(T10=0,0)+IF(T10=1,1)+IF(T10=2,2)+IF(T10=3,3)+IF(T10=4,4)+IF(T10=5,5)</f>
        <v>0</v>
      </c>
      <c r="V10" s="170" t="s">
        <v>44</v>
      </c>
      <c r="W10" s="63">
        <f>IF(V10=0,0)+IF(V10=1,1)+IF(V10=2,2)+IF(V10=3,3)+IF(V10=4,4)+IF(V10=5,5)</f>
        <v>0</v>
      </c>
      <c r="X10" s="56"/>
      <c r="Y10" s="41"/>
      <c r="Z10" s="213"/>
    </row>
    <row r="11" spans="1:218" s="12" customFormat="1" ht="15" customHeight="1" x14ac:dyDescent="0.2">
      <c r="A11" s="139"/>
      <c r="B11" s="140" t="s">
        <v>75</v>
      </c>
      <c r="C11" s="59"/>
      <c r="D11" s="166" t="s">
        <v>44</v>
      </c>
      <c r="E11" s="63">
        <f t="shared" ref="E11:G22" si="0">IF(D11=0,0)+IF(D11=1,1)+IF(D11=2,2)+IF(D11=3,3)+IF(D11=4,4)+IF(D11=5,5)</f>
        <v>0</v>
      </c>
      <c r="F11" s="168" t="s">
        <v>44</v>
      </c>
      <c r="G11" s="63">
        <f t="shared" si="0"/>
        <v>0</v>
      </c>
      <c r="H11" s="170" t="s">
        <v>44</v>
      </c>
      <c r="I11" s="63">
        <f t="shared" ref="I11" si="1">IF(H11=0,0)+IF(H11=1,1)+IF(H11=2,2)+IF(H11=3,3)+IF(H11=4,4)+IF(H11=5,5)</f>
        <v>0</v>
      </c>
      <c r="J11" s="170" t="s">
        <v>44</v>
      </c>
      <c r="K11" s="63">
        <f t="shared" ref="K11" si="2">IF(J11=0,0)+IF(J11=1,1)+IF(J11=2,2)+IF(J11=3,3)+IF(J11=4,4)+IF(J11=5,5)</f>
        <v>0</v>
      </c>
      <c r="L11" s="170" t="s">
        <v>44</v>
      </c>
      <c r="M11" s="63">
        <f t="shared" ref="M11" si="3">IF(L11=0,0)+IF(L11=1,1)+IF(L11=2,2)+IF(L11=3,3)+IF(L11=4,4)+IF(L11=5,5)</f>
        <v>0</v>
      </c>
      <c r="N11" s="170" t="s">
        <v>44</v>
      </c>
      <c r="O11" s="63">
        <f t="shared" ref="O11" si="4">IF(N11=0,0)+IF(N11=1,1)+IF(N11=2,2)+IF(N11=3,3)+IF(N11=4,4)+IF(N11=5,5)</f>
        <v>0</v>
      </c>
      <c r="P11" s="170" t="s">
        <v>44</v>
      </c>
      <c r="Q11" s="63">
        <f t="shared" ref="Q11" si="5">IF(P11=0,0)+IF(P11=1,1)+IF(P11=2,2)+IF(P11=3,3)+IF(P11=4,4)+IF(P11=5,5)</f>
        <v>0</v>
      </c>
      <c r="R11" s="170" t="s">
        <v>44</v>
      </c>
      <c r="S11" s="63">
        <f t="shared" ref="S11" si="6">IF(R11=0,0)+IF(R11=1,1)+IF(R11=2,2)+IF(R11=3,3)+IF(R11=4,4)+IF(R11=5,5)</f>
        <v>0</v>
      </c>
      <c r="T11" s="170" t="s">
        <v>44</v>
      </c>
      <c r="U11" s="63">
        <f t="shared" ref="U11" si="7">IF(T11=0,0)+IF(T11=1,1)+IF(T11=2,2)+IF(T11=3,3)+IF(T11=4,4)+IF(T11=5,5)</f>
        <v>0</v>
      </c>
      <c r="V11" s="170" t="s">
        <v>44</v>
      </c>
      <c r="W11" s="63">
        <f t="shared" ref="W11" si="8">IF(V11=0,0)+IF(V11=1,1)+IF(V11=2,2)+IF(V11=3,3)+IF(V11=4,4)+IF(V11=5,5)</f>
        <v>0</v>
      </c>
      <c r="X11" s="56"/>
      <c r="Y11" s="41"/>
      <c r="Z11" s="213"/>
    </row>
    <row r="12" spans="1:218" s="12" customFormat="1" ht="15" customHeight="1" thickBot="1" x14ac:dyDescent="0.25">
      <c r="A12" s="139"/>
      <c r="B12" s="141" t="s">
        <v>38</v>
      </c>
      <c r="C12" s="59"/>
      <c r="D12" s="166" t="s">
        <v>44</v>
      </c>
      <c r="E12" s="63">
        <f t="shared" si="0"/>
        <v>0</v>
      </c>
      <c r="F12" s="168" t="s">
        <v>44</v>
      </c>
      <c r="G12" s="63">
        <f t="shared" si="0"/>
        <v>0</v>
      </c>
      <c r="H12" s="170" t="s">
        <v>44</v>
      </c>
      <c r="I12" s="63">
        <f t="shared" ref="I12" si="9">IF(H12=0,0)+IF(H12=1,1)+IF(H12=2,2)+IF(H12=3,3)+IF(H12=4,4)+IF(H12=5,5)</f>
        <v>0</v>
      </c>
      <c r="J12" s="170" t="s">
        <v>44</v>
      </c>
      <c r="K12" s="63">
        <f t="shared" ref="K12" si="10">IF(J12=0,0)+IF(J12=1,1)+IF(J12=2,2)+IF(J12=3,3)+IF(J12=4,4)+IF(J12=5,5)</f>
        <v>0</v>
      </c>
      <c r="L12" s="170" t="s">
        <v>44</v>
      </c>
      <c r="M12" s="63">
        <f t="shared" ref="M12" si="11">IF(L12=0,0)+IF(L12=1,1)+IF(L12=2,2)+IF(L12=3,3)+IF(L12=4,4)+IF(L12=5,5)</f>
        <v>0</v>
      </c>
      <c r="N12" s="170" t="s">
        <v>44</v>
      </c>
      <c r="O12" s="63">
        <f t="shared" ref="O12" si="12">IF(N12=0,0)+IF(N12=1,1)+IF(N12=2,2)+IF(N12=3,3)+IF(N12=4,4)+IF(N12=5,5)</f>
        <v>0</v>
      </c>
      <c r="P12" s="170" t="s">
        <v>44</v>
      </c>
      <c r="Q12" s="63">
        <f t="shared" ref="Q12" si="13">IF(P12=0,0)+IF(P12=1,1)+IF(P12=2,2)+IF(P12=3,3)+IF(P12=4,4)+IF(P12=5,5)</f>
        <v>0</v>
      </c>
      <c r="R12" s="170" t="s">
        <v>44</v>
      </c>
      <c r="S12" s="63">
        <f t="shared" ref="S12" si="14">IF(R12=0,0)+IF(R12=1,1)+IF(R12=2,2)+IF(R12=3,3)+IF(R12=4,4)+IF(R12=5,5)</f>
        <v>0</v>
      </c>
      <c r="T12" s="170" t="s">
        <v>44</v>
      </c>
      <c r="U12" s="63">
        <f t="shared" ref="U12" si="15">IF(T12=0,0)+IF(T12=1,1)+IF(T12=2,2)+IF(T12=3,3)+IF(T12=4,4)+IF(T12=5,5)</f>
        <v>0</v>
      </c>
      <c r="V12" s="170" t="s">
        <v>44</v>
      </c>
      <c r="W12" s="63">
        <f t="shared" ref="W12" si="16">IF(V12=0,0)+IF(V12=1,1)+IF(V12=2,2)+IF(V12=3,3)+IF(V12=4,4)+IF(V12=5,5)</f>
        <v>0</v>
      </c>
      <c r="X12" s="56"/>
      <c r="Y12" s="30"/>
      <c r="Z12" s="213"/>
    </row>
    <row r="13" spans="1:218" s="12" customFormat="1" ht="15" customHeight="1" x14ac:dyDescent="0.2">
      <c r="A13" s="142" t="s">
        <v>31</v>
      </c>
      <c r="B13" s="143" t="s">
        <v>76</v>
      </c>
      <c r="C13" s="59"/>
      <c r="D13" s="166" t="s">
        <v>44</v>
      </c>
      <c r="E13" s="63">
        <f t="shared" si="0"/>
        <v>0</v>
      </c>
      <c r="F13" s="168" t="s">
        <v>44</v>
      </c>
      <c r="G13" s="63">
        <f t="shared" si="0"/>
        <v>0</v>
      </c>
      <c r="H13" s="170" t="s">
        <v>44</v>
      </c>
      <c r="I13" s="63">
        <f t="shared" ref="I13" si="17">IF(H13=0,0)+IF(H13=1,1)+IF(H13=2,2)+IF(H13=3,3)+IF(H13=4,4)+IF(H13=5,5)</f>
        <v>0</v>
      </c>
      <c r="J13" s="170" t="s">
        <v>44</v>
      </c>
      <c r="K13" s="63">
        <f t="shared" ref="K13" si="18">IF(J13=0,0)+IF(J13=1,1)+IF(J13=2,2)+IF(J13=3,3)+IF(J13=4,4)+IF(J13=5,5)</f>
        <v>0</v>
      </c>
      <c r="L13" s="170" t="s">
        <v>44</v>
      </c>
      <c r="M13" s="63">
        <f t="shared" ref="M13" si="19">IF(L13=0,0)+IF(L13=1,1)+IF(L13=2,2)+IF(L13=3,3)+IF(L13=4,4)+IF(L13=5,5)</f>
        <v>0</v>
      </c>
      <c r="N13" s="170" t="s">
        <v>44</v>
      </c>
      <c r="O13" s="63">
        <f t="shared" ref="O13" si="20">IF(N13=0,0)+IF(N13=1,1)+IF(N13=2,2)+IF(N13=3,3)+IF(N13=4,4)+IF(N13=5,5)</f>
        <v>0</v>
      </c>
      <c r="P13" s="170" t="s">
        <v>44</v>
      </c>
      <c r="Q13" s="63">
        <f t="shared" ref="Q13" si="21">IF(P13=0,0)+IF(P13=1,1)+IF(P13=2,2)+IF(P13=3,3)+IF(P13=4,4)+IF(P13=5,5)</f>
        <v>0</v>
      </c>
      <c r="R13" s="170" t="s">
        <v>44</v>
      </c>
      <c r="S13" s="63">
        <f t="shared" ref="S13" si="22">IF(R13=0,0)+IF(R13=1,1)+IF(R13=2,2)+IF(R13=3,3)+IF(R13=4,4)+IF(R13=5,5)</f>
        <v>0</v>
      </c>
      <c r="T13" s="170" t="s">
        <v>44</v>
      </c>
      <c r="U13" s="63">
        <f t="shared" ref="U13" si="23">IF(T13=0,0)+IF(T13=1,1)+IF(T13=2,2)+IF(T13=3,3)+IF(T13=4,4)+IF(T13=5,5)</f>
        <v>0</v>
      </c>
      <c r="V13" s="170" t="s">
        <v>44</v>
      </c>
      <c r="W13" s="63">
        <f t="shared" ref="W13" si="24">IF(V13=0,0)+IF(V13=1,1)+IF(V13=2,2)+IF(V13=3,3)+IF(V13=4,4)+IF(V13=5,5)</f>
        <v>0</v>
      </c>
      <c r="X13" s="56"/>
      <c r="Y13" s="30"/>
    </row>
    <row r="14" spans="1:218" s="12" customFormat="1" ht="15" customHeight="1" x14ac:dyDescent="0.2">
      <c r="A14" s="139"/>
      <c r="B14" s="140" t="s">
        <v>77</v>
      </c>
      <c r="C14" s="59"/>
      <c r="D14" s="166" t="s">
        <v>44</v>
      </c>
      <c r="E14" s="63">
        <f t="shared" si="0"/>
        <v>0</v>
      </c>
      <c r="F14" s="168" t="s">
        <v>44</v>
      </c>
      <c r="G14" s="63">
        <f t="shared" si="0"/>
        <v>0</v>
      </c>
      <c r="H14" s="170" t="s">
        <v>44</v>
      </c>
      <c r="I14" s="63">
        <f t="shared" ref="I14" si="25">IF(H14=0,0)+IF(H14=1,1)+IF(H14=2,2)+IF(H14=3,3)+IF(H14=4,4)+IF(H14=5,5)</f>
        <v>0</v>
      </c>
      <c r="J14" s="170" t="s">
        <v>44</v>
      </c>
      <c r="K14" s="63">
        <f t="shared" ref="K14" si="26">IF(J14=0,0)+IF(J14=1,1)+IF(J14=2,2)+IF(J14=3,3)+IF(J14=4,4)+IF(J14=5,5)</f>
        <v>0</v>
      </c>
      <c r="L14" s="170" t="s">
        <v>44</v>
      </c>
      <c r="M14" s="63">
        <f t="shared" ref="M14" si="27">IF(L14=0,0)+IF(L14=1,1)+IF(L14=2,2)+IF(L14=3,3)+IF(L14=4,4)+IF(L14=5,5)</f>
        <v>0</v>
      </c>
      <c r="N14" s="170" t="s">
        <v>44</v>
      </c>
      <c r="O14" s="63">
        <f t="shared" ref="O14" si="28">IF(N14=0,0)+IF(N14=1,1)+IF(N14=2,2)+IF(N14=3,3)+IF(N14=4,4)+IF(N14=5,5)</f>
        <v>0</v>
      </c>
      <c r="P14" s="170" t="s">
        <v>44</v>
      </c>
      <c r="Q14" s="63">
        <f t="shared" ref="Q14" si="29">IF(P14=0,0)+IF(P14=1,1)+IF(P14=2,2)+IF(P14=3,3)+IF(P14=4,4)+IF(P14=5,5)</f>
        <v>0</v>
      </c>
      <c r="R14" s="170" t="s">
        <v>44</v>
      </c>
      <c r="S14" s="63">
        <f t="shared" ref="S14" si="30">IF(R14=0,0)+IF(R14=1,1)+IF(R14=2,2)+IF(R14=3,3)+IF(R14=4,4)+IF(R14=5,5)</f>
        <v>0</v>
      </c>
      <c r="T14" s="170" t="s">
        <v>44</v>
      </c>
      <c r="U14" s="63">
        <f t="shared" ref="U14" si="31">IF(T14=0,0)+IF(T14=1,1)+IF(T14=2,2)+IF(T14=3,3)+IF(T14=4,4)+IF(T14=5,5)</f>
        <v>0</v>
      </c>
      <c r="V14" s="170" t="s">
        <v>44</v>
      </c>
      <c r="W14" s="63">
        <f t="shared" ref="W14" si="32">IF(V14=0,0)+IF(V14=1,1)+IF(V14=2,2)+IF(V14=3,3)+IF(V14=4,4)+IF(V14=5,5)</f>
        <v>0</v>
      </c>
      <c r="X14" s="56"/>
    </row>
    <row r="15" spans="1:218" s="12" customFormat="1" ht="15" customHeight="1" x14ac:dyDescent="0.2">
      <c r="A15" s="139"/>
      <c r="B15" s="140" t="s">
        <v>78</v>
      </c>
      <c r="C15" s="59"/>
      <c r="D15" s="166" t="s">
        <v>44</v>
      </c>
      <c r="E15" s="63">
        <f t="shared" si="0"/>
        <v>0</v>
      </c>
      <c r="F15" s="168" t="s">
        <v>44</v>
      </c>
      <c r="G15" s="63">
        <f t="shared" si="0"/>
        <v>0</v>
      </c>
      <c r="H15" s="170" t="s">
        <v>44</v>
      </c>
      <c r="I15" s="63">
        <f t="shared" ref="I15" si="33">IF(H15=0,0)+IF(H15=1,1)+IF(H15=2,2)+IF(H15=3,3)+IF(H15=4,4)+IF(H15=5,5)</f>
        <v>0</v>
      </c>
      <c r="J15" s="170" t="s">
        <v>44</v>
      </c>
      <c r="K15" s="63">
        <f t="shared" ref="K15" si="34">IF(J15=0,0)+IF(J15=1,1)+IF(J15=2,2)+IF(J15=3,3)+IF(J15=4,4)+IF(J15=5,5)</f>
        <v>0</v>
      </c>
      <c r="L15" s="170" t="s">
        <v>44</v>
      </c>
      <c r="M15" s="63">
        <f t="shared" ref="M15" si="35">IF(L15=0,0)+IF(L15=1,1)+IF(L15=2,2)+IF(L15=3,3)+IF(L15=4,4)+IF(L15=5,5)</f>
        <v>0</v>
      </c>
      <c r="N15" s="170" t="s">
        <v>44</v>
      </c>
      <c r="O15" s="63">
        <f t="shared" ref="O15" si="36">IF(N15=0,0)+IF(N15=1,1)+IF(N15=2,2)+IF(N15=3,3)+IF(N15=4,4)+IF(N15=5,5)</f>
        <v>0</v>
      </c>
      <c r="P15" s="170" t="s">
        <v>44</v>
      </c>
      <c r="Q15" s="63">
        <f t="shared" ref="Q15" si="37">IF(P15=0,0)+IF(P15=1,1)+IF(P15=2,2)+IF(P15=3,3)+IF(P15=4,4)+IF(P15=5,5)</f>
        <v>0</v>
      </c>
      <c r="R15" s="170" t="s">
        <v>44</v>
      </c>
      <c r="S15" s="63">
        <f t="shared" ref="S15" si="38">IF(R15=0,0)+IF(R15=1,1)+IF(R15=2,2)+IF(R15=3,3)+IF(R15=4,4)+IF(R15=5,5)</f>
        <v>0</v>
      </c>
      <c r="T15" s="170" t="s">
        <v>44</v>
      </c>
      <c r="U15" s="63">
        <f t="shared" ref="U15" si="39">IF(T15=0,0)+IF(T15=1,1)+IF(T15=2,2)+IF(T15=3,3)+IF(T15=4,4)+IF(T15=5,5)</f>
        <v>0</v>
      </c>
      <c r="V15" s="170" t="s">
        <v>44</v>
      </c>
      <c r="W15" s="63">
        <f t="shared" ref="W15" si="40">IF(V15=0,0)+IF(V15=1,1)+IF(V15=2,2)+IF(V15=3,3)+IF(V15=4,4)+IF(V15=5,5)</f>
        <v>0</v>
      </c>
      <c r="X15" s="56"/>
    </row>
    <row r="16" spans="1:218" s="12" customFormat="1" ht="15" customHeight="1" x14ac:dyDescent="0.2">
      <c r="A16" s="139"/>
      <c r="B16" s="140" t="s">
        <v>79</v>
      </c>
      <c r="C16" s="59"/>
      <c r="D16" s="166" t="s">
        <v>44</v>
      </c>
      <c r="E16" s="63">
        <f t="shared" si="0"/>
        <v>0</v>
      </c>
      <c r="F16" s="168" t="s">
        <v>44</v>
      </c>
      <c r="G16" s="63">
        <f t="shared" si="0"/>
        <v>0</v>
      </c>
      <c r="H16" s="170" t="s">
        <v>44</v>
      </c>
      <c r="I16" s="63">
        <f t="shared" ref="I16" si="41">IF(H16=0,0)+IF(H16=1,1)+IF(H16=2,2)+IF(H16=3,3)+IF(H16=4,4)+IF(H16=5,5)</f>
        <v>0</v>
      </c>
      <c r="J16" s="170" t="s">
        <v>44</v>
      </c>
      <c r="K16" s="63">
        <f t="shared" ref="K16" si="42">IF(J16=0,0)+IF(J16=1,1)+IF(J16=2,2)+IF(J16=3,3)+IF(J16=4,4)+IF(J16=5,5)</f>
        <v>0</v>
      </c>
      <c r="L16" s="170" t="s">
        <v>44</v>
      </c>
      <c r="M16" s="63">
        <f t="shared" ref="M16" si="43">IF(L16=0,0)+IF(L16=1,1)+IF(L16=2,2)+IF(L16=3,3)+IF(L16=4,4)+IF(L16=5,5)</f>
        <v>0</v>
      </c>
      <c r="N16" s="170" t="s">
        <v>44</v>
      </c>
      <c r="O16" s="63">
        <f t="shared" ref="O16" si="44">IF(N16=0,0)+IF(N16=1,1)+IF(N16=2,2)+IF(N16=3,3)+IF(N16=4,4)+IF(N16=5,5)</f>
        <v>0</v>
      </c>
      <c r="P16" s="170" t="s">
        <v>44</v>
      </c>
      <c r="Q16" s="63">
        <f t="shared" ref="Q16" si="45">IF(P16=0,0)+IF(P16=1,1)+IF(P16=2,2)+IF(P16=3,3)+IF(P16=4,4)+IF(P16=5,5)</f>
        <v>0</v>
      </c>
      <c r="R16" s="170" t="s">
        <v>44</v>
      </c>
      <c r="S16" s="63">
        <f t="shared" ref="S16" si="46">IF(R16=0,0)+IF(R16=1,1)+IF(R16=2,2)+IF(R16=3,3)+IF(R16=4,4)+IF(R16=5,5)</f>
        <v>0</v>
      </c>
      <c r="T16" s="170" t="s">
        <v>44</v>
      </c>
      <c r="U16" s="63">
        <f t="shared" ref="U16" si="47">IF(T16=0,0)+IF(T16=1,1)+IF(T16=2,2)+IF(T16=3,3)+IF(T16=4,4)+IF(T16=5,5)</f>
        <v>0</v>
      </c>
      <c r="V16" s="170" t="s">
        <v>44</v>
      </c>
      <c r="W16" s="63">
        <f t="shared" ref="W16" si="48">IF(V16=0,0)+IF(V16=1,1)+IF(V16=2,2)+IF(V16=3,3)+IF(V16=4,4)+IF(V16=5,5)</f>
        <v>0</v>
      </c>
      <c r="X16" s="56"/>
    </row>
    <row r="17" spans="1:24" s="12" customFormat="1" ht="15" customHeight="1" thickBot="1" x14ac:dyDescent="0.25">
      <c r="A17" s="139"/>
      <c r="B17" s="144" t="s">
        <v>80</v>
      </c>
      <c r="C17" s="59"/>
      <c r="D17" s="166" t="s">
        <v>44</v>
      </c>
      <c r="E17" s="63">
        <f t="shared" si="0"/>
        <v>0</v>
      </c>
      <c r="F17" s="168" t="s">
        <v>44</v>
      </c>
      <c r="G17" s="63">
        <f t="shared" si="0"/>
        <v>0</v>
      </c>
      <c r="H17" s="170" t="s">
        <v>44</v>
      </c>
      <c r="I17" s="63">
        <f t="shared" ref="I17" si="49">IF(H17=0,0)+IF(H17=1,1)+IF(H17=2,2)+IF(H17=3,3)+IF(H17=4,4)+IF(H17=5,5)</f>
        <v>0</v>
      </c>
      <c r="J17" s="170" t="s">
        <v>44</v>
      </c>
      <c r="K17" s="63">
        <f t="shared" ref="K17" si="50">IF(J17=0,0)+IF(J17=1,1)+IF(J17=2,2)+IF(J17=3,3)+IF(J17=4,4)+IF(J17=5,5)</f>
        <v>0</v>
      </c>
      <c r="L17" s="170" t="s">
        <v>44</v>
      </c>
      <c r="M17" s="63">
        <f t="shared" ref="M17" si="51">IF(L17=0,0)+IF(L17=1,1)+IF(L17=2,2)+IF(L17=3,3)+IF(L17=4,4)+IF(L17=5,5)</f>
        <v>0</v>
      </c>
      <c r="N17" s="170" t="s">
        <v>44</v>
      </c>
      <c r="O17" s="63">
        <f t="shared" ref="O17" si="52">IF(N17=0,0)+IF(N17=1,1)+IF(N17=2,2)+IF(N17=3,3)+IF(N17=4,4)+IF(N17=5,5)</f>
        <v>0</v>
      </c>
      <c r="P17" s="170" t="s">
        <v>44</v>
      </c>
      <c r="Q17" s="63">
        <f t="shared" ref="Q17" si="53">IF(P17=0,0)+IF(P17=1,1)+IF(P17=2,2)+IF(P17=3,3)+IF(P17=4,4)+IF(P17=5,5)</f>
        <v>0</v>
      </c>
      <c r="R17" s="170" t="s">
        <v>44</v>
      </c>
      <c r="S17" s="63">
        <f t="shared" ref="S17" si="54">IF(R17=0,0)+IF(R17=1,1)+IF(R17=2,2)+IF(R17=3,3)+IF(R17=4,4)+IF(R17=5,5)</f>
        <v>0</v>
      </c>
      <c r="T17" s="170" t="s">
        <v>44</v>
      </c>
      <c r="U17" s="63">
        <f t="shared" ref="U17" si="55">IF(T17=0,0)+IF(T17=1,1)+IF(T17=2,2)+IF(T17=3,3)+IF(T17=4,4)+IF(T17=5,5)</f>
        <v>0</v>
      </c>
      <c r="V17" s="170" t="s">
        <v>44</v>
      </c>
      <c r="W17" s="63">
        <f t="shared" ref="W17" si="56">IF(V17=0,0)+IF(V17=1,1)+IF(V17=2,2)+IF(V17=3,3)+IF(V17=4,4)+IF(V17=5,5)</f>
        <v>0</v>
      </c>
      <c r="X17" s="56"/>
    </row>
    <row r="18" spans="1:24" s="12" customFormat="1" ht="15" customHeight="1" x14ac:dyDescent="0.2">
      <c r="A18" s="142" t="s">
        <v>32</v>
      </c>
      <c r="B18" s="140" t="s">
        <v>81</v>
      </c>
      <c r="C18" s="59"/>
      <c r="D18" s="166" t="s">
        <v>44</v>
      </c>
      <c r="E18" s="63">
        <f t="shared" si="0"/>
        <v>0</v>
      </c>
      <c r="F18" s="168" t="s">
        <v>44</v>
      </c>
      <c r="G18" s="63">
        <f t="shared" si="0"/>
        <v>0</v>
      </c>
      <c r="H18" s="170" t="s">
        <v>44</v>
      </c>
      <c r="I18" s="63">
        <f t="shared" ref="I18" si="57">IF(H18=0,0)+IF(H18=1,1)+IF(H18=2,2)+IF(H18=3,3)+IF(H18=4,4)+IF(H18=5,5)</f>
        <v>0</v>
      </c>
      <c r="J18" s="170" t="s">
        <v>44</v>
      </c>
      <c r="K18" s="63">
        <f t="shared" ref="K18" si="58">IF(J18=0,0)+IF(J18=1,1)+IF(J18=2,2)+IF(J18=3,3)+IF(J18=4,4)+IF(J18=5,5)</f>
        <v>0</v>
      </c>
      <c r="L18" s="170" t="s">
        <v>44</v>
      </c>
      <c r="M18" s="63">
        <f t="shared" ref="M18" si="59">IF(L18=0,0)+IF(L18=1,1)+IF(L18=2,2)+IF(L18=3,3)+IF(L18=4,4)+IF(L18=5,5)</f>
        <v>0</v>
      </c>
      <c r="N18" s="170" t="s">
        <v>44</v>
      </c>
      <c r="O18" s="63">
        <f t="shared" ref="O18" si="60">IF(N18=0,0)+IF(N18=1,1)+IF(N18=2,2)+IF(N18=3,3)+IF(N18=4,4)+IF(N18=5,5)</f>
        <v>0</v>
      </c>
      <c r="P18" s="170" t="s">
        <v>44</v>
      </c>
      <c r="Q18" s="63">
        <f t="shared" ref="Q18" si="61">IF(P18=0,0)+IF(P18=1,1)+IF(P18=2,2)+IF(P18=3,3)+IF(P18=4,4)+IF(P18=5,5)</f>
        <v>0</v>
      </c>
      <c r="R18" s="170" t="s">
        <v>44</v>
      </c>
      <c r="S18" s="63">
        <f t="shared" ref="S18" si="62">IF(R18=0,0)+IF(R18=1,1)+IF(R18=2,2)+IF(R18=3,3)+IF(R18=4,4)+IF(R18=5,5)</f>
        <v>0</v>
      </c>
      <c r="T18" s="170" t="s">
        <v>44</v>
      </c>
      <c r="U18" s="63">
        <f t="shared" ref="U18" si="63">IF(T18=0,0)+IF(T18=1,1)+IF(T18=2,2)+IF(T18=3,3)+IF(T18=4,4)+IF(T18=5,5)</f>
        <v>0</v>
      </c>
      <c r="V18" s="170" t="s">
        <v>44</v>
      </c>
      <c r="W18" s="63">
        <f t="shared" ref="W18" si="64">IF(V18=0,0)+IF(V18=1,1)+IF(V18=2,2)+IF(V18=3,3)+IF(V18=4,4)+IF(V18=5,5)</f>
        <v>0</v>
      </c>
      <c r="X18" s="56"/>
    </row>
    <row r="19" spans="1:24" s="12" customFormat="1" ht="15" customHeight="1" x14ac:dyDescent="0.2">
      <c r="A19" s="139"/>
      <c r="B19" s="140" t="s">
        <v>82</v>
      </c>
      <c r="C19" s="59"/>
      <c r="D19" s="166" t="s">
        <v>44</v>
      </c>
      <c r="E19" s="63">
        <f t="shared" si="0"/>
        <v>0</v>
      </c>
      <c r="F19" s="168" t="s">
        <v>44</v>
      </c>
      <c r="G19" s="63">
        <f t="shared" si="0"/>
        <v>0</v>
      </c>
      <c r="H19" s="170" t="s">
        <v>44</v>
      </c>
      <c r="I19" s="63">
        <f t="shared" ref="I19" si="65">IF(H19=0,0)+IF(H19=1,1)+IF(H19=2,2)+IF(H19=3,3)+IF(H19=4,4)+IF(H19=5,5)</f>
        <v>0</v>
      </c>
      <c r="J19" s="170" t="s">
        <v>44</v>
      </c>
      <c r="K19" s="63">
        <f t="shared" ref="K19" si="66">IF(J19=0,0)+IF(J19=1,1)+IF(J19=2,2)+IF(J19=3,3)+IF(J19=4,4)+IF(J19=5,5)</f>
        <v>0</v>
      </c>
      <c r="L19" s="170" t="s">
        <v>44</v>
      </c>
      <c r="M19" s="63">
        <f t="shared" ref="M19" si="67">IF(L19=0,0)+IF(L19=1,1)+IF(L19=2,2)+IF(L19=3,3)+IF(L19=4,4)+IF(L19=5,5)</f>
        <v>0</v>
      </c>
      <c r="N19" s="170" t="s">
        <v>44</v>
      </c>
      <c r="O19" s="63">
        <f t="shared" ref="O19" si="68">IF(N19=0,0)+IF(N19=1,1)+IF(N19=2,2)+IF(N19=3,3)+IF(N19=4,4)+IF(N19=5,5)</f>
        <v>0</v>
      </c>
      <c r="P19" s="170" t="s">
        <v>44</v>
      </c>
      <c r="Q19" s="63">
        <f t="shared" ref="Q19" si="69">IF(P19=0,0)+IF(P19=1,1)+IF(P19=2,2)+IF(P19=3,3)+IF(P19=4,4)+IF(P19=5,5)</f>
        <v>0</v>
      </c>
      <c r="R19" s="170" t="s">
        <v>44</v>
      </c>
      <c r="S19" s="63">
        <f t="shared" ref="S19" si="70">IF(R19=0,0)+IF(R19=1,1)+IF(R19=2,2)+IF(R19=3,3)+IF(R19=4,4)+IF(R19=5,5)</f>
        <v>0</v>
      </c>
      <c r="T19" s="170" t="s">
        <v>44</v>
      </c>
      <c r="U19" s="63">
        <f t="shared" ref="U19" si="71">IF(T19=0,0)+IF(T19=1,1)+IF(T19=2,2)+IF(T19=3,3)+IF(T19=4,4)+IF(T19=5,5)</f>
        <v>0</v>
      </c>
      <c r="V19" s="170" t="s">
        <v>44</v>
      </c>
      <c r="W19" s="63">
        <f t="shared" ref="W19" si="72">IF(V19=0,0)+IF(V19=1,1)+IF(V19=2,2)+IF(V19=3,3)+IF(V19=4,4)+IF(V19=5,5)</f>
        <v>0</v>
      </c>
      <c r="X19" s="56"/>
    </row>
    <row r="20" spans="1:24" s="12" customFormat="1" ht="15" customHeight="1" thickBot="1" x14ac:dyDescent="0.25">
      <c r="A20" s="145"/>
      <c r="B20" s="141" t="s">
        <v>83</v>
      </c>
      <c r="C20" s="59"/>
      <c r="D20" s="166" t="s">
        <v>44</v>
      </c>
      <c r="E20" s="63">
        <f t="shared" si="0"/>
        <v>0</v>
      </c>
      <c r="F20" s="168" t="s">
        <v>44</v>
      </c>
      <c r="G20" s="63">
        <f t="shared" si="0"/>
        <v>0</v>
      </c>
      <c r="H20" s="170" t="s">
        <v>44</v>
      </c>
      <c r="I20" s="63">
        <f t="shared" ref="I20" si="73">IF(H20=0,0)+IF(H20=1,1)+IF(H20=2,2)+IF(H20=3,3)+IF(H20=4,4)+IF(H20=5,5)</f>
        <v>0</v>
      </c>
      <c r="J20" s="170" t="s">
        <v>44</v>
      </c>
      <c r="K20" s="63">
        <f t="shared" ref="K20" si="74">IF(J20=0,0)+IF(J20=1,1)+IF(J20=2,2)+IF(J20=3,3)+IF(J20=4,4)+IF(J20=5,5)</f>
        <v>0</v>
      </c>
      <c r="L20" s="170" t="s">
        <v>44</v>
      </c>
      <c r="M20" s="63">
        <f t="shared" ref="M20" si="75">IF(L20=0,0)+IF(L20=1,1)+IF(L20=2,2)+IF(L20=3,3)+IF(L20=4,4)+IF(L20=5,5)</f>
        <v>0</v>
      </c>
      <c r="N20" s="170" t="s">
        <v>44</v>
      </c>
      <c r="O20" s="63">
        <f t="shared" ref="O20" si="76">IF(N20=0,0)+IF(N20=1,1)+IF(N20=2,2)+IF(N20=3,3)+IF(N20=4,4)+IF(N20=5,5)</f>
        <v>0</v>
      </c>
      <c r="P20" s="170" t="s">
        <v>44</v>
      </c>
      <c r="Q20" s="63">
        <f t="shared" ref="Q20" si="77">IF(P20=0,0)+IF(P20=1,1)+IF(P20=2,2)+IF(P20=3,3)+IF(P20=4,4)+IF(P20=5,5)</f>
        <v>0</v>
      </c>
      <c r="R20" s="170" t="s">
        <v>44</v>
      </c>
      <c r="S20" s="63">
        <f t="shared" ref="S20" si="78">IF(R20=0,0)+IF(R20=1,1)+IF(R20=2,2)+IF(R20=3,3)+IF(R20=4,4)+IF(R20=5,5)</f>
        <v>0</v>
      </c>
      <c r="T20" s="170" t="s">
        <v>44</v>
      </c>
      <c r="U20" s="63">
        <f t="shared" ref="U20" si="79">IF(T20=0,0)+IF(T20=1,1)+IF(T20=2,2)+IF(T20=3,3)+IF(T20=4,4)+IF(T20=5,5)</f>
        <v>0</v>
      </c>
      <c r="V20" s="170" t="s">
        <v>44</v>
      </c>
      <c r="W20" s="63">
        <f t="shared" ref="W20" si="80">IF(V20=0,0)+IF(V20=1,1)+IF(V20=2,2)+IF(V20=3,3)+IF(V20=4,4)+IF(V20=5,5)</f>
        <v>0</v>
      </c>
      <c r="X20" s="56"/>
    </row>
    <row r="21" spans="1:24" s="12" customFormat="1" ht="15" customHeight="1" x14ac:dyDescent="0.2">
      <c r="A21" s="139" t="s">
        <v>84</v>
      </c>
      <c r="B21" s="143" t="s">
        <v>85</v>
      </c>
      <c r="C21" s="59"/>
      <c r="D21" s="166" t="s">
        <v>44</v>
      </c>
      <c r="E21" s="63">
        <f t="shared" si="0"/>
        <v>0</v>
      </c>
      <c r="F21" s="168" t="s">
        <v>44</v>
      </c>
      <c r="G21" s="63">
        <f t="shared" si="0"/>
        <v>0</v>
      </c>
      <c r="H21" s="170" t="s">
        <v>44</v>
      </c>
      <c r="I21" s="63">
        <f t="shared" ref="I21" si="81">IF(H21=0,0)+IF(H21=1,1)+IF(H21=2,2)+IF(H21=3,3)+IF(H21=4,4)+IF(H21=5,5)</f>
        <v>0</v>
      </c>
      <c r="J21" s="170" t="s">
        <v>44</v>
      </c>
      <c r="K21" s="63">
        <f t="shared" ref="K21" si="82">IF(J21=0,0)+IF(J21=1,1)+IF(J21=2,2)+IF(J21=3,3)+IF(J21=4,4)+IF(J21=5,5)</f>
        <v>0</v>
      </c>
      <c r="L21" s="170" t="s">
        <v>44</v>
      </c>
      <c r="M21" s="63">
        <f t="shared" ref="M21" si="83">IF(L21=0,0)+IF(L21=1,1)+IF(L21=2,2)+IF(L21=3,3)+IF(L21=4,4)+IF(L21=5,5)</f>
        <v>0</v>
      </c>
      <c r="N21" s="170" t="s">
        <v>44</v>
      </c>
      <c r="O21" s="63">
        <f t="shared" ref="O21" si="84">IF(N21=0,0)+IF(N21=1,1)+IF(N21=2,2)+IF(N21=3,3)+IF(N21=4,4)+IF(N21=5,5)</f>
        <v>0</v>
      </c>
      <c r="P21" s="170" t="s">
        <v>44</v>
      </c>
      <c r="Q21" s="63">
        <f t="shared" ref="Q21" si="85">IF(P21=0,0)+IF(P21=1,1)+IF(P21=2,2)+IF(P21=3,3)+IF(P21=4,4)+IF(P21=5,5)</f>
        <v>0</v>
      </c>
      <c r="R21" s="170" t="s">
        <v>44</v>
      </c>
      <c r="S21" s="63">
        <f t="shared" ref="S21" si="86">IF(R21=0,0)+IF(R21=1,1)+IF(R21=2,2)+IF(R21=3,3)+IF(R21=4,4)+IF(R21=5,5)</f>
        <v>0</v>
      </c>
      <c r="T21" s="170" t="s">
        <v>44</v>
      </c>
      <c r="U21" s="63">
        <f t="shared" ref="U21" si="87">IF(T21=0,0)+IF(T21=1,1)+IF(T21=2,2)+IF(T21=3,3)+IF(T21=4,4)+IF(T21=5,5)</f>
        <v>0</v>
      </c>
      <c r="V21" s="170" t="s">
        <v>44</v>
      </c>
      <c r="W21" s="63">
        <f t="shared" ref="W21" si="88">IF(V21=0,0)+IF(V21=1,1)+IF(V21=2,2)+IF(V21=3,3)+IF(V21=4,4)+IF(V21=5,5)</f>
        <v>0</v>
      </c>
      <c r="X21" s="56"/>
    </row>
    <row r="22" spans="1:24" s="12" customFormat="1" ht="15" customHeight="1" thickBot="1" x14ac:dyDescent="0.25">
      <c r="A22" s="139"/>
      <c r="B22" s="146" t="s">
        <v>86</v>
      </c>
      <c r="C22" s="59"/>
      <c r="D22" s="167" t="s">
        <v>44</v>
      </c>
      <c r="E22" s="63">
        <f t="shared" si="0"/>
        <v>0</v>
      </c>
      <c r="F22" s="169" t="s">
        <v>44</v>
      </c>
      <c r="G22" s="63">
        <f t="shared" si="0"/>
        <v>0</v>
      </c>
      <c r="H22" s="171" t="s">
        <v>44</v>
      </c>
      <c r="I22" s="63">
        <f t="shared" ref="I22" si="89">IF(H22=0,0)+IF(H22=1,1)+IF(H22=2,2)+IF(H22=3,3)+IF(H22=4,4)+IF(H22=5,5)</f>
        <v>0</v>
      </c>
      <c r="J22" s="171" t="s">
        <v>44</v>
      </c>
      <c r="K22" s="63">
        <f t="shared" ref="K22" si="90">IF(J22=0,0)+IF(J22=1,1)+IF(J22=2,2)+IF(J22=3,3)+IF(J22=4,4)+IF(J22=5,5)</f>
        <v>0</v>
      </c>
      <c r="L22" s="171" t="s">
        <v>44</v>
      </c>
      <c r="M22" s="63">
        <f t="shared" ref="M22" si="91">IF(L22=0,0)+IF(L22=1,1)+IF(L22=2,2)+IF(L22=3,3)+IF(L22=4,4)+IF(L22=5,5)</f>
        <v>0</v>
      </c>
      <c r="N22" s="171" t="s">
        <v>44</v>
      </c>
      <c r="O22" s="63">
        <f t="shared" ref="O22" si="92">IF(N22=0,0)+IF(N22=1,1)+IF(N22=2,2)+IF(N22=3,3)+IF(N22=4,4)+IF(N22=5,5)</f>
        <v>0</v>
      </c>
      <c r="P22" s="171" t="s">
        <v>44</v>
      </c>
      <c r="Q22" s="63">
        <f t="shared" ref="Q22" si="93">IF(P22=0,0)+IF(P22=1,1)+IF(P22=2,2)+IF(P22=3,3)+IF(P22=4,4)+IF(P22=5,5)</f>
        <v>0</v>
      </c>
      <c r="R22" s="171" t="s">
        <v>44</v>
      </c>
      <c r="S22" s="63">
        <f t="shared" ref="S22" si="94">IF(R22=0,0)+IF(R22=1,1)+IF(R22=2,2)+IF(R22=3,3)+IF(R22=4,4)+IF(R22=5,5)</f>
        <v>0</v>
      </c>
      <c r="T22" s="171" t="s">
        <v>44</v>
      </c>
      <c r="U22" s="63">
        <f t="shared" ref="U22" si="95">IF(T22=0,0)+IF(T22=1,1)+IF(T22=2,2)+IF(T22=3,3)+IF(T22=4,4)+IF(T22=5,5)</f>
        <v>0</v>
      </c>
      <c r="V22" s="171" t="s">
        <v>44</v>
      </c>
      <c r="W22" s="63">
        <f t="shared" ref="W22" si="96">IF(V22=0,0)+IF(V22=1,1)+IF(V22=2,2)+IF(V22=3,3)+IF(V22=4,4)+IF(V22=5,5)</f>
        <v>0</v>
      </c>
      <c r="X22" s="101"/>
    </row>
    <row r="23" spans="1:24" s="92" customFormat="1" ht="15" customHeight="1" thickBot="1" x14ac:dyDescent="0.25">
      <c r="A23" s="186" t="s">
        <v>35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8"/>
      <c r="X23" s="91"/>
    </row>
    <row r="24" spans="1:24" s="12" customFormat="1" ht="15" customHeight="1" x14ac:dyDescent="0.2">
      <c r="A24" s="147" t="s">
        <v>87</v>
      </c>
      <c r="B24" s="148" t="s">
        <v>39</v>
      </c>
      <c r="C24" s="59"/>
      <c r="D24" s="166" t="s">
        <v>44</v>
      </c>
      <c r="E24" s="63">
        <f>IF(D24=0,0)+IF(D24=1,1)+IF(D24=2,2)+IF(D24=3,3)+IF(D24=4,4)+IF(D24=5,5)</f>
        <v>0</v>
      </c>
      <c r="F24" s="168" t="s">
        <v>44</v>
      </c>
      <c r="G24" s="63">
        <f>IF(F24=0,0)+IF(F24=1,1)+IF(F24=2,2)+IF(F24=3,3)+IF(F24=4,4)+IF(F24=5,5)</f>
        <v>0</v>
      </c>
      <c r="H24" s="170" t="s">
        <v>44</v>
      </c>
      <c r="I24" s="63">
        <f>IF(H24=0,0)+IF(H24=1,1)+IF(H24=2,2)+IF(H24=3,3)+IF(H24=4,4)+IF(H24=5,5)</f>
        <v>0</v>
      </c>
      <c r="J24" s="170" t="s">
        <v>44</v>
      </c>
      <c r="K24" s="63">
        <f>IF(J24=0,0)+IF(J24=1,1)+IF(J24=2,2)+IF(J24=3,3)+IF(J24=4,4)+IF(J24=5,5)</f>
        <v>0</v>
      </c>
      <c r="L24" s="170" t="s">
        <v>44</v>
      </c>
      <c r="M24" s="63">
        <f>IF(L24=0,0)+IF(L24=1,1)+IF(L24=2,2)+IF(L24=3,3)+IF(L24=4,4)+IF(L24=5,5)</f>
        <v>0</v>
      </c>
      <c r="N24" s="170" t="s">
        <v>44</v>
      </c>
      <c r="O24" s="63">
        <f>IF(N24=0,0)+IF(N24=1,1)+IF(N24=2,2)+IF(N24=3,3)+IF(N24=4,4)+IF(N24=5,5)</f>
        <v>0</v>
      </c>
      <c r="P24" s="170" t="s">
        <v>44</v>
      </c>
      <c r="Q24" s="63">
        <f>IF(P24=0,0)+IF(P24=1,1)+IF(P24=2,2)+IF(P24=3,3)+IF(P24=4,4)+IF(P24=5,5)</f>
        <v>0</v>
      </c>
      <c r="R24" s="170" t="s">
        <v>44</v>
      </c>
      <c r="S24" s="63">
        <f>IF(R24=0,0)+IF(R24=1,1)+IF(R24=2,2)+IF(R24=3,3)+IF(R24=4,4)+IF(R24=5,5)</f>
        <v>0</v>
      </c>
      <c r="T24" s="170" t="s">
        <v>44</v>
      </c>
      <c r="U24" s="63">
        <f>IF(T24=0,0)+IF(T24=1,1)+IF(T24=2,2)+IF(T24=3,3)+IF(T24=4,4)+IF(T24=5,5)</f>
        <v>0</v>
      </c>
      <c r="V24" s="170" t="s">
        <v>44</v>
      </c>
      <c r="W24" s="63">
        <f>IF(V24=0,0)+IF(V24=1,1)+IF(V24=2,2)+IF(V24=3,3)+IF(V24=4,4)+IF(V24=5,5)</f>
        <v>0</v>
      </c>
      <c r="X24" s="56"/>
    </row>
    <row r="25" spans="1:24" s="12" customFormat="1" ht="15" customHeight="1" x14ac:dyDescent="0.2">
      <c r="A25" s="147"/>
      <c r="B25" s="148" t="s">
        <v>88</v>
      </c>
      <c r="C25" s="59"/>
      <c r="D25" s="166" t="s">
        <v>44</v>
      </c>
      <c r="E25" s="63">
        <f t="shared" ref="E25:G38" si="97">IF(D25=0,0)+IF(D25=1,1)+IF(D25=2,2)+IF(D25=3,3)+IF(D25=4,4)+IF(D25=5,5)</f>
        <v>0</v>
      </c>
      <c r="F25" s="168" t="s">
        <v>44</v>
      </c>
      <c r="G25" s="63">
        <f t="shared" si="97"/>
        <v>0</v>
      </c>
      <c r="H25" s="170" t="s">
        <v>44</v>
      </c>
      <c r="I25" s="63">
        <f t="shared" ref="I25" si="98">IF(H25=0,0)+IF(H25=1,1)+IF(H25=2,2)+IF(H25=3,3)+IF(H25=4,4)+IF(H25=5,5)</f>
        <v>0</v>
      </c>
      <c r="J25" s="170" t="s">
        <v>44</v>
      </c>
      <c r="K25" s="63">
        <f t="shared" ref="K25" si="99">IF(J25=0,0)+IF(J25=1,1)+IF(J25=2,2)+IF(J25=3,3)+IF(J25=4,4)+IF(J25=5,5)</f>
        <v>0</v>
      </c>
      <c r="L25" s="170" t="s">
        <v>44</v>
      </c>
      <c r="M25" s="63">
        <f t="shared" ref="M25" si="100">IF(L25=0,0)+IF(L25=1,1)+IF(L25=2,2)+IF(L25=3,3)+IF(L25=4,4)+IF(L25=5,5)</f>
        <v>0</v>
      </c>
      <c r="N25" s="170" t="s">
        <v>44</v>
      </c>
      <c r="O25" s="63">
        <f t="shared" ref="O25" si="101">IF(N25=0,0)+IF(N25=1,1)+IF(N25=2,2)+IF(N25=3,3)+IF(N25=4,4)+IF(N25=5,5)</f>
        <v>0</v>
      </c>
      <c r="P25" s="170" t="s">
        <v>44</v>
      </c>
      <c r="Q25" s="63">
        <f t="shared" ref="Q25" si="102">IF(P25=0,0)+IF(P25=1,1)+IF(P25=2,2)+IF(P25=3,3)+IF(P25=4,4)+IF(P25=5,5)</f>
        <v>0</v>
      </c>
      <c r="R25" s="170" t="s">
        <v>44</v>
      </c>
      <c r="S25" s="63">
        <f t="shared" ref="S25" si="103">IF(R25=0,0)+IF(R25=1,1)+IF(R25=2,2)+IF(R25=3,3)+IF(R25=4,4)+IF(R25=5,5)</f>
        <v>0</v>
      </c>
      <c r="T25" s="170" t="s">
        <v>44</v>
      </c>
      <c r="U25" s="63">
        <f t="shared" ref="U25" si="104">IF(T25=0,0)+IF(T25=1,1)+IF(T25=2,2)+IF(T25=3,3)+IF(T25=4,4)+IF(T25=5,5)</f>
        <v>0</v>
      </c>
      <c r="V25" s="170" t="s">
        <v>44</v>
      </c>
      <c r="W25" s="63">
        <f t="shared" ref="W25" si="105">IF(V25=0,0)+IF(V25=1,1)+IF(V25=2,2)+IF(V25=3,3)+IF(V25=4,4)+IF(V25=5,5)</f>
        <v>0</v>
      </c>
      <c r="X25" s="56"/>
    </row>
    <row r="26" spans="1:24" s="12" customFormat="1" ht="15" customHeight="1" x14ac:dyDescent="0.2">
      <c r="A26" s="147"/>
      <c r="B26" s="148" t="s">
        <v>89</v>
      </c>
      <c r="C26" s="59"/>
      <c r="D26" s="166" t="s">
        <v>44</v>
      </c>
      <c r="E26" s="63">
        <f t="shared" si="97"/>
        <v>0</v>
      </c>
      <c r="F26" s="168" t="s">
        <v>44</v>
      </c>
      <c r="G26" s="63">
        <f t="shared" si="97"/>
        <v>0</v>
      </c>
      <c r="H26" s="170" t="s">
        <v>44</v>
      </c>
      <c r="I26" s="63">
        <f t="shared" ref="I26" si="106">IF(H26=0,0)+IF(H26=1,1)+IF(H26=2,2)+IF(H26=3,3)+IF(H26=4,4)+IF(H26=5,5)</f>
        <v>0</v>
      </c>
      <c r="J26" s="170" t="s">
        <v>44</v>
      </c>
      <c r="K26" s="63">
        <f t="shared" ref="K26" si="107">IF(J26=0,0)+IF(J26=1,1)+IF(J26=2,2)+IF(J26=3,3)+IF(J26=4,4)+IF(J26=5,5)</f>
        <v>0</v>
      </c>
      <c r="L26" s="170" t="s">
        <v>44</v>
      </c>
      <c r="M26" s="63">
        <f t="shared" ref="M26" si="108">IF(L26=0,0)+IF(L26=1,1)+IF(L26=2,2)+IF(L26=3,3)+IF(L26=4,4)+IF(L26=5,5)</f>
        <v>0</v>
      </c>
      <c r="N26" s="170" t="s">
        <v>44</v>
      </c>
      <c r="O26" s="63">
        <f t="shared" ref="O26" si="109">IF(N26=0,0)+IF(N26=1,1)+IF(N26=2,2)+IF(N26=3,3)+IF(N26=4,4)+IF(N26=5,5)</f>
        <v>0</v>
      </c>
      <c r="P26" s="170" t="s">
        <v>44</v>
      </c>
      <c r="Q26" s="63">
        <f t="shared" ref="Q26" si="110">IF(P26=0,0)+IF(P26=1,1)+IF(P26=2,2)+IF(P26=3,3)+IF(P26=4,4)+IF(P26=5,5)</f>
        <v>0</v>
      </c>
      <c r="R26" s="170" t="s">
        <v>44</v>
      </c>
      <c r="S26" s="63">
        <f t="shared" ref="S26" si="111">IF(R26=0,0)+IF(R26=1,1)+IF(R26=2,2)+IF(R26=3,3)+IF(R26=4,4)+IF(R26=5,5)</f>
        <v>0</v>
      </c>
      <c r="T26" s="170" t="s">
        <v>44</v>
      </c>
      <c r="U26" s="63">
        <f t="shared" ref="U26" si="112">IF(T26=0,0)+IF(T26=1,1)+IF(T26=2,2)+IF(T26=3,3)+IF(T26=4,4)+IF(T26=5,5)</f>
        <v>0</v>
      </c>
      <c r="V26" s="170" t="s">
        <v>44</v>
      </c>
      <c r="W26" s="63">
        <f t="shared" ref="W26" si="113">IF(V26=0,0)+IF(V26=1,1)+IF(V26=2,2)+IF(V26=3,3)+IF(V26=4,4)+IF(V26=5,5)</f>
        <v>0</v>
      </c>
      <c r="X26" s="56"/>
    </row>
    <row r="27" spans="1:24" s="12" customFormat="1" ht="15" customHeight="1" x14ac:dyDescent="0.2">
      <c r="A27" s="147"/>
      <c r="B27" s="148" t="s">
        <v>116</v>
      </c>
      <c r="C27" s="59"/>
      <c r="D27" s="166" t="s">
        <v>44</v>
      </c>
      <c r="E27" s="63">
        <f t="shared" si="97"/>
        <v>0</v>
      </c>
      <c r="F27" s="168" t="s">
        <v>44</v>
      </c>
      <c r="G27" s="63">
        <f t="shared" si="97"/>
        <v>0</v>
      </c>
      <c r="H27" s="170" t="s">
        <v>44</v>
      </c>
      <c r="I27" s="63">
        <f t="shared" ref="I27" si="114">IF(H27=0,0)+IF(H27=1,1)+IF(H27=2,2)+IF(H27=3,3)+IF(H27=4,4)+IF(H27=5,5)</f>
        <v>0</v>
      </c>
      <c r="J27" s="170" t="s">
        <v>44</v>
      </c>
      <c r="K27" s="63">
        <f t="shared" ref="K27" si="115">IF(J27=0,0)+IF(J27=1,1)+IF(J27=2,2)+IF(J27=3,3)+IF(J27=4,4)+IF(J27=5,5)</f>
        <v>0</v>
      </c>
      <c r="L27" s="170" t="s">
        <v>44</v>
      </c>
      <c r="M27" s="63">
        <f t="shared" ref="M27" si="116">IF(L27=0,0)+IF(L27=1,1)+IF(L27=2,2)+IF(L27=3,3)+IF(L27=4,4)+IF(L27=5,5)</f>
        <v>0</v>
      </c>
      <c r="N27" s="170" t="s">
        <v>44</v>
      </c>
      <c r="O27" s="63">
        <f t="shared" ref="O27" si="117">IF(N27=0,0)+IF(N27=1,1)+IF(N27=2,2)+IF(N27=3,3)+IF(N27=4,4)+IF(N27=5,5)</f>
        <v>0</v>
      </c>
      <c r="P27" s="170" t="s">
        <v>44</v>
      </c>
      <c r="Q27" s="63">
        <f t="shared" ref="Q27" si="118">IF(P27=0,0)+IF(P27=1,1)+IF(P27=2,2)+IF(P27=3,3)+IF(P27=4,4)+IF(P27=5,5)</f>
        <v>0</v>
      </c>
      <c r="R27" s="170" t="s">
        <v>44</v>
      </c>
      <c r="S27" s="63">
        <f t="shared" ref="S27" si="119">IF(R27=0,0)+IF(R27=1,1)+IF(R27=2,2)+IF(R27=3,3)+IF(R27=4,4)+IF(R27=5,5)</f>
        <v>0</v>
      </c>
      <c r="T27" s="170" t="s">
        <v>44</v>
      </c>
      <c r="U27" s="63">
        <f t="shared" ref="U27" si="120">IF(T27=0,0)+IF(T27=1,1)+IF(T27=2,2)+IF(T27=3,3)+IF(T27=4,4)+IF(T27=5,5)</f>
        <v>0</v>
      </c>
      <c r="V27" s="170" t="s">
        <v>44</v>
      </c>
      <c r="W27" s="63">
        <f t="shared" ref="W27" si="121">IF(V27=0,0)+IF(V27=1,1)+IF(V27=2,2)+IF(V27=3,3)+IF(V27=4,4)+IF(V27=5,5)</f>
        <v>0</v>
      </c>
      <c r="X27" s="56"/>
    </row>
    <row r="28" spans="1:24" s="12" customFormat="1" ht="15" customHeight="1" x14ac:dyDescent="0.2">
      <c r="A28" s="147"/>
      <c r="B28" s="148" t="s">
        <v>90</v>
      </c>
      <c r="C28" s="59"/>
      <c r="D28" s="166" t="s">
        <v>44</v>
      </c>
      <c r="E28" s="63">
        <f t="shared" si="97"/>
        <v>0</v>
      </c>
      <c r="F28" s="168" t="s">
        <v>44</v>
      </c>
      <c r="G28" s="63">
        <f t="shared" si="97"/>
        <v>0</v>
      </c>
      <c r="H28" s="170" t="s">
        <v>44</v>
      </c>
      <c r="I28" s="63">
        <f t="shared" ref="I28" si="122">IF(H28=0,0)+IF(H28=1,1)+IF(H28=2,2)+IF(H28=3,3)+IF(H28=4,4)+IF(H28=5,5)</f>
        <v>0</v>
      </c>
      <c r="J28" s="170" t="s">
        <v>44</v>
      </c>
      <c r="K28" s="63">
        <f t="shared" ref="K28" si="123">IF(J28=0,0)+IF(J28=1,1)+IF(J28=2,2)+IF(J28=3,3)+IF(J28=4,4)+IF(J28=5,5)</f>
        <v>0</v>
      </c>
      <c r="L28" s="170" t="s">
        <v>44</v>
      </c>
      <c r="M28" s="63">
        <f t="shared" ref="M28" si="124">IF(L28=0,0)+IF(L28=1,1)+IF(L28=2,2)+IF(L28=3,3)+IF(L28=4,4)+IF(L28=5,5)</f>
        <v>0</v>
      </c>
      <c r="N28" s="170" t="s">
        <v>44</v>
      </c>
      <c r="O28" s="63">
        <f t="shared" ref="O28" si="125">IF(N28=0,0)+IF(N28=1,1)+IF(N28=2,2)+IF(N28=3,3)+IF(N28=4,4)+IF(N28=5,5)</f>
        <v>0</v>
      </c>
      <c r="P28" s="170" t="s">
        <v>44</v>
      </c>
      <c r="Q28" s="63">
        <f t="shared" ref="Q28" si="126">IF(P28=0,0)+IF(P28=1,1)+IF(P28=2,2)+IF(P28=3,3)+IF(P28=4,4)+IF(P28=5,5)</f>
        <v>0</v>
      </c>
      <c r="R28" s="170" t="s">
        <v>44</v>
      </c>
      <c r="S28" s="63">
        <f t="shared" ref="S28" si="127">IF(R28=0,0)+IF(R28=1,1)+IF(R28=2,2)+IF(R28=3,3)+IF(R28=4,4)+IF(R28=5,5)</f>
        <v>0</v>
      </c>
      <c r="T28" s="170" t="s">
        <v>44</v>
      </c>
      <c r="U28" s="63">
        <f t="shared" ref="U28" si="128">IF(T28=0,0)+IF(T28=1,1)+IF(T28=2,2)+IF(T28=3,3)+IF(T28=4,4)+IF(T28=5,5)</f>
        <v>0</v>
      </c>
      <c r="V28" s="170" t="s">
        <v>44</v>
      </c>
      <c r="W28" s="63">
        <f t="shared" ref="W28" si="129">IF(V28=0,0)+IF(V28=1,1)+IF(V28=2,2)+IF(V28=3,3)+IF(V28=4,4)+IF(V28=5,5)</f>
        <v>0</v>
      </c>
      <c r="X28" s="56"/>
    </row>
    <row r="29" spans="1:24" s="12" customFormat="1" ht="15" customHeight="1" thickBot="1" x14ac:dyDescent="0.25">
      <c r="A29" s="147"/>
      <c r="B29" s="149" t="s">
        <v>91</v>
      </c>
      <c r="C29" s="59"/>
      <c r="D29" s="166" t="s">
        <v>44</v>
      </c>
      <c r="E29" s="63">
        <f t="shared" si="97"/>
        <v>0</v>
      </c>
      <c r="F29" s="168" t="s">
        <v>44</v>
      </c>
      <c r="G29" s="63">
        <f t="shared" si="97"/>
        <v>0</v>
      </c>
      <c r="H29" s="170" t="s">
        <v>44</v>
      </c>
      <c r="I29" s="63">
        <f t="shared" ref="I29" si="130">IF(H29=0,0)+IF(H29=1,1)+IF(H29=2,2)+IF(H29=3,3)+IF(H29=4,4)+IF(H29=5,5)</f>
        <v>0</v>
      </c>
      <c r="J29" s="170" t="s">
        <v>44</v>
      </c>
      <c r="K29" s="63">
        <f t="shared" ref="K29" si="131">IF(J29=0,0)+IF(J29=1,1)+IF(J29=2,2)+IF(J29=3,3)+IF(J29=4,4)+IF(J29=5,5)</f>
        <v>0</v>
      </c>
      <c r="L29" s="170" t="s">
        <v>44</v>
      </c>
      <c r="M29" s="63">
        <f t="shared" ref="M29" si="132">IF(L29=0,0)+IF(L29=1,1)+IF(L29=2,2)+IF(L29=3,3)+IF(L29=4,4)+IF(L29=5,5)</f>
        <v>0</v>
      </c>
      <c r="N29" s="170" t="s">
        <v>44</v>
      </c>
      <c r="O29" s="63">
        <f t="shared" ref="O29" si="133">IF(N29=0,0)+IF(N29=1,1)+IF(N29=2,2)+IF(N29=3,3)+IF(N29=4,4)+IF(N29=5,5)</f>
        <v>0</v>
      </c>
      <c r="P29" s="170" t="s">
        <v>44</v>
      </c>
      <c r="Q29" s="63">
        <f t="shared" ref="Q29" si="134">IF(P29=0,0)+IF(P29=1,1)+IF(P29=2,2)+IF(P29=3,3)+IF(P29=4,4)+IF(P29=5,5)</f>
        <v>0</v>
      </c>
      <c r="R29" s="170" t="s">
        <v>44</v>
      </c>
      <c r="S29" s="63">
        <f t="shared" ref="S29" si="135">IF(R29=0,0)+IF(R29=1,1)+IF(R29=2,2)+IF(R29=3,3)+IF(R29=4,4)+IF(R29=5,5)</f>
        <v>0</v>
      </c>
      <c r="T29" s="170" t="s">
        <v>44</v>
      </c>
      <c r="U29" s="63">
        <f t="shared" ref="U29" si="136">IF(T29=0,0)+IF(T29=1,1)+IF(T29=2,2)+IF(T29=3,3)+IF(T29=4,4)+IF(T29=5,5)</f>
        <v>0</v>
      </c>
      <c r="V29" s="170" t="s">
        <v>44</v>
      </c>
      <c r="W29" s="63">
        <f t="shared" ref="W29" si="137">IF(V29=0,0)+IF(V29=1,1)+IF(V29=2,2)+IF(V29=3,3)+IF(V29=4,4)+IF(V29=5,5)</f>
        <v>0</v>
      </c>
      <c r="X29" s="56"/>
    </row>
    <row r="30" spans="1:24" s="12" customFormat="1" ht="15" customHeight="1" x14ac:dyDescent="0.2">
      <c r="A30" s="142" t="s">
        <v>92</v>
      </c>
      <c r="B30" s="150" t="s">
        <v>107</v>
      </c>
      <c r="C30" s="59"/>
      <c r="D30" s="166" t="s">
        <v>44</v>
      </c>
      <c r="E30" s="63">
        <f t="shared" si="97"/>
        <v>0</v>
      </c>
      <c r="F30" s="168" t="s">
        <v>44</v>
      </c>
      <c r="G30" s="63">
        <f t="shared" si="97"/>
        <v>0</v>
      </c>
      <c r="H30" s="170" t="s">
        <v>44</v>
      </c>
      <c r="I30" s="63">
        <f t="shared" ref="I30" si="138">IF(H30=0,0)+IF(H30=1,1)+IF(H30=2,2)+IF(H30=3,3)+IF(H30=4,4)+IF(H30=5,5)</f>
        <v>0</v>
      </c>
      <c r="J30" s="170" t="s">
        <v>44</v>
      </c>
      <c r="K30" s="63">
        <f t="shared" ref="K30" si="139">IF(J30=0,0)+IF(J30=1,1)+IF(J30=2,2)+IF(J30=3,3)+IF(J30=4,4)+IF(J30=5,5)</f>
        <v>0</v>
      </c>
      <c r="L30" s="170" t="s">
        <v>44</v>
      </c>
      <c r="M30" s="63">
        <f t="shared" ref="M30" si="140">IF(L30=0,0)+IF(L30=1,1)+IF(L30=2,2)+IF(L30=3,3)+IF(L30=4,4)+IF(L30=5,5)</f>
        <v>0</v>
      </c>
      <c r="N30" s="170" t="s">
        <v>44</v>
      </c>
      <c r="O30" s="63">
        <f t="shared" ref="O30" si="141">IF(N30=0,0)+IF(N30=1,1)+IF(N30=2,2)+IF(N30=3,3)+IF(N30=4,4)+IF(N30=5,5)</f>
        <v>0</v>
      </c>
      <c r="P30" s="170" t="s">
        <v>44</v>
      </c>
      <c r="Q30" s="63">
        <f t="shared" ref="Q30" si="142">IF(P30=0,0)+IF(P30=1,1)+IF(P30=2,2)+IF(P30=3,3)+IF(P30=4,4)+IF(P30=5,5)</f>
        <v>0</v>
      </c>
      <c r="R30" s="170" t="s">
        <v>44</v>
      </c>
      <c r="S30" s="63">
        <f t="shared" ref="S30" si="143">IF(R30=0,0)+IF(R30=1,1)+IF(R30=2,2)+IF(R30=3,3)+IF(R30=4,4)+IF(R30=5,5)</f>
        <v>0</v>
      </c>
      <c r="T30" s="170" t="s">
        <v>44</v>
      </c>
      <c r="U30" s="63">
        <f t="shared" ref="U30" si="144">IF(T30=0,0)+IF(T30=1,1)+IF(T30=2,2)+IF(T30=3,3)+IF(T30=4,4)+IF(T30=5,5)</f>
        <v>0</v>
      </c>
      <c r="V30" s="170" t="s">
        <v>44</v>
      </c>
      <c r="W30" s="63">
        <f t="shared" ref="W30" si="145">IF(V30=0,0)+IF(V30=1,1)+IF(V30=2,2)+IF(V30=3,3)+IF(V30=4,4)+IF(V30=5,5)</f>
        <v>0</v>
      </c>
      <c r="X30" s="56"/>
    </row>
    <row r="31" spans="1:24" s="12" customFormat="1" ht="15" customHeight="1" x14ac:dyDescent="0.2">
      <c r="A31" s="139"/>
      <c r="B31" s="151" t="s">
        <v>108</v>
      </c>
      <c r="C31" s="59"/>
      <c r="D31" s="166" t="s">
        <v>44</v>
      </c>
      <c r="E31" s="63">
        <f t="shared" si="97"/>
        <v>0</v>
      </c>
      <c r="F31" s="168" t="s">
        <v>44</v>
      </c>
      <c r="G31" s="63">
        <f t="shared" si="97"/>
        <v>0</v>
      </c>
      <c r="H31" s="170" t="s">
        <v>44</v>
      </c>
      <c r="I31" s="63">
        <f t="shared" ref="I31" si="146">IF(H31=0,0)+IF(H31=1,1)+IF(H31=2,2)+IF(H31=3,3)+IF(H31=4,4)+IF(H31=5,5)</f>
        <v>0</v>
      </c>
      <c r="J31" s="170" t="s">
        <v>44</v>
      </c>
      <c r="K31" s="63">
        <f t="shared" ref="K31" si="147">IF(J31=0,0)+IF(J31=1,1)+IF(J31=2,2)+IF(J31=3,3)+IF(J31=4,4)+IF(J31=5,5)</f>
        <v>0</v>
      </c>
      <c r="L31" s="170" t="s">
        <v>44</v>
      </c>
      <c r="M31" s="63">
        <f t="shared" ref="M31" si="148">IF(L31=0,0)+IF(L31=1,1)+IF(L31=2,2)+IF(L31=3,3)+IF(L31=4,4)+IF(L31=5,5)</f>
        <v>0</v>
      </c>
      <c r="N31" s="170" t="s">
        <v>44</v>
      </c>
      <c r="O31" s="63">
        <f t="shared" ref="O31" si="149">IF(N31=0,0)+IF(N31=1,1)+IF(N31=2,2)+IF(N31=3,3)+IF(N31=4,4)+IF(N31=5,5)</f>
        <v>0</v>
      </c>
      <c r="P31" s="170" t="s">
        <v>44</v>
      </c>
      <c r="Q31" s="63">
        <f t="shared" ref="Q31" si="150">IF(P31=0,0)+IF(P31=1,1)+IF(P31=2,2)+IF(P31=3,3)+IF(P31=4,4)+IF(P31=5,5)</f>
        <v>0</v>
      </c>
      <c r="R31" s="170" t="s">
        <v>44</v>
      </c>
      <c r="S31" s="63">
        <f t="shared" ref="S31" si="151">IF(R31=0,0)+IF(R31=1,1)+IF(R31=2,2)+IF(R31=3,3)+IF(R31=4,4)+IF(R31=5,5)</f>
        <v>0</v>
      </c>
      <c r="T31" s="170" t="s">
        <v>44</v>
      </c>
      <c r="U31" s="63">
        <f t="shared" ref="U31" si="152">IF(T31=0,0)+IF(T31=1,1)+IF(T31=2,2)+IF(T31=3,3)+IF(T31=4,4)+IF(T31=5,5)</f>
        <v>0</v>
      </c>
      <c r="V31" s="170" t="s">
        <v>44</v>
      </c>
      <c r="W31" s="63">
        <f t="shared" ref="W31" si="153">IF(V31=0,0)+IF(V31=1,1)+IF(V31=2,2)+IF(V31=3,3)+IF(V31=4,4)+IF(V31=5,5)</f>
        <v>0</v>
      </c>
      <c r="X31" s="56"/>
    </row>
    <row r="32" spans="1:24" s="12" customFormat="1" ht="15" customHeight="1" x14ac:dyDescent="0.2">
      <c r="A32" s="139"/>
      <c r="B32" s="151" t="s">
        <v>115</v>
      </c>
      <c r="C32" s="59"/>
      <c r="D32" s="166" t="s">
        <v>44</v>
      </c>
      <c r="E32" s="63">
        <f t="shared" si="97"/>
        <v>0</v>
      </c>
      <c r="F32" s="168" t="s">
        <v>44</v>
      </c>
      <c r="G32" s="63">
        <f t="shared" si="97"/>
        <v>0</v>
      </c>
      <c r="H32" s="170" t="s">
        <v>44</v>
      </c>
      <c r="I32" s="63">
        <f t="shared" ref="I32" si="154">IF(H32=0,0)+IF(H32=1,1)+IF(H32=2,2)+IF(H32=3,3)+IF(H32=4,4)+IF(H32=5,5)</f>
        <v>0</v>
      </c>
      <c r="J32" s="170" t="s">
        <v>44</v>
      </c>
      <c r="K32" s="63">
        <f t="shared" ref="K32" si="155">IF(J32=0,0)+IF(J32=1,1)+IF(J32=2,2)+IF(J32=3,3)+IF(J32=4,4)+IF(J32=5,5)</f>
        <v>0</v>
      </c>
      <c r="L32" s="170" t="s">
        <v>44</v>
      </c>
      <c r="M32" s="63">
        <f t="shared" ref="M32" si="156">IF(L32=0,0)+IF(L32=1,1)+IF(L32=2,2)+IF(L32=3,3)+IF(L32=4,4)+IF(L32=5,5)</f>
        <v>0</v>
      </c>
      <c r="N32" s="170" t="s">
        <v>44</v>
      </c>
      <c r="O32" s="63">
        <f t="shared" ref="O32" si="157">IF(N32=0,0)+IF(N32=1,1)+IF(N32=2,2)+IF(N32=3,3)+IF(N32=4,4)+IF(N32=5,5)</f>
        <v>0</v>
      </c>
      <c r="P32" s="170" t="s">
        <v>44</v>
      </c>
      <c r="Q32" s="63">
        <f t="shared" ref="Q32" si="158">IF(P32=0,0)+IF(P32=1,1)+IF(P32=2,2)+IF(P32=3,3)+IF(P32=4,4)+IF(P32=5,5)</f>
        <v>0</v>
      </c>
      <c r="R32" s="170" t="s">
        <v>44</v>
      </c>
      <c r="S32" s="63">
        <f t="shared" ref="S32" si="159">IF(R32=0,0)+IF(R32=1,1)+IF(R32=2,2)+IF(R32=3,3)+IF(R32=4,4)+IF(R32=5,5)</f>
        <v>0</v>
      </c>
      <c r="T32" s="170" t="s">
        <v>44</v>
      </c>
      <c r="U32" s="63">
        <f t="shared" ref="U32" si="160">IF(T32=0,0)+IF(T32=1,1)+IF(T32=2,2)+IF(T32=3,3)+IF(T32=4,4)+IF(T32=5,5)</f>
        <v>0</v>
      </c>
      <c r="V32" s="170" t="s">
        <v>44</v>
      </c>
      <c r="W32" s="63">
        <f t="shared" ref="W32" si="161">IF(V32=0,0)+IF(V32=1,1)+IF(V32=2,2)+IF(V32=3,3)+IF(V32=4,4)+IF(V32=5,5)</f>
        <v>0</v>
      </c>
      <c r="X32" s="56"/>
    </row>
    <row r="33" spans="1:24" s="12" customFormat="1" ht="15" customHeight="1" x14ac:dyDescent="0.2">
      <c r="A33" s="139"/>
      <c r="B33" s="151" t="s">
        <v>109</v>
      </c>
      <c r="C33" s="59"/>
      <c r="D33" s="166" t="s">
        <v>44</v>
      </c>
      <c r="E33" s="63">
        <f t="shared" si="97"/>
        <v>0</v>
      </c>
      <c r="F33" s="168" t="s">
        <v>44</v>
      </c>
      <c r="G33" s="63">
        <f t="shared" si="97"/>
        <v>0</v>
      </c>
      <c r="H33" s="170" t="s">
        <v>44</v>
      </c>
      <c r="I33" s="63">
        <f t="shared" ref="I33" si="162">IF(H33=0,0)+IF(H33=1,1)+IF(H33=2,2)+IF(H33=3,3)+IF(H33=4,4)+IF(H33=5,5)</f>
        <v>0</v>
      </c>
      <c r="J33" s="170" t="s">
        <v>44</v>
      </c>
      <c r="K33" s="63">
        <f t="shared" ref="K33" si="163">IF(J33=0,0)+IF(J33=1,1)+IF(J33=2,2)+IF(J33=3,3)+IF(J33=4,4)+IF(J33=5,5)</f>
        <v>0</v>
      </c>
      <c r="L33" s="170" t="s">
        <v>44</v>
      </c>
      <c r="M33" s="63">
        <f t="shared" ref="M33" si="164">IF(L33=0,0)+IF(L33=1,1)+IF(L33=2,2)+IF(L33=3,3)+IF(L33=4,4)+IF(L33=5,5)</f>
        <v>0</v>
      </c>
      <c r="N33" s="170" t="s">
        <v>44</v>
      </c>
      <c r="O33" s="63">
        <f t="shared" ref="O33" si="165">IF(N33=0,0)+IF(N33=1,1)+IF(N33=2,2)+IF(N33=3,3)+IF(N33=4,4)+IF(N33=5,5)</f>
        <v>0</v>
      </c>
      <c r="P33" s="170" t="s">
        <v>44</v>
      </c>
      <c r="Q33" s="63">
        <f t="shared" ref="Q33" si="166">IF(P33=0,0)+IF(P33=1,1)+IF(P33=2,2)+IF(P33=3,3)+IF(P33=4,4)+IF(P33=5,5)</f>
        <v>0</v>
      </c>
      <c r="R33" s="170" t="s">
        <v>44</v>
      </c>
      <c r="S33" s="63">
        <f t="shared" ref="S33" si="167">IF(R33=0,0)+IF(R33=1,1)+IF(R33=2,2)+IF(R33=3,3)+IF(R33=4,4)+IF(R33=5,5)</f>
        <v>0</v>
      </c>
      <c r="T33" s="170" t="s">
        <v>44</v>
      </c>
      <c r="U33" s="63">
        <f t="shared" ref="U33" si="168">IF(T33=0,0)+IF(T33=1,1)+IF(T33=2,2)+IF(T33=3,3)+IF(T33=4,4)+IF(T33=5,5)</f>
        <v>0</v>
      </c>
      <c r="V33" s="170" t="s">
        <v>44</v>
      </c>
      <c r="W33" s="63">
        <f t="shared" ref="W33" si="169">IF(V33=0,0)+IF(V33=1,1)+IF(V33=2,2)+IF(V33=3,3)+IF(V33=4,4)+IF(V33=5,5)</f>
        <v>0</v>
      </c>
      <c r="X33" s="56"/>
    </row>
    <row r="34" spans="1:24" s="12" customFormat="1" ht="15" customHeight="1" x14ac:dyDescent="0.2">
      <c r="A34" s="139"/>
      <c r="B34" s="151" t="s">
        <v>93</v>
      </c>
      <c r="C34" s="59"/>
      <c r="D34" s="166" t="s">
        <v>44</v>
      </c>
      <c r="E34" s="63">
        <f t="shared" si="97"/>
        <v>0</v>
      </c>
      <c r="F34" s="168" t="s">
        <v>44</v>
      </c>
      <c r="G34" s="63">
        <f t="shared" si="97"/>
        <v>0</v>
      </c>
      <c r="H34" s="170" t="s">
        <v>44</v>
      </c>
      <c r="I34" s="63">
        <f t="shared" ref="I34" si="170">IF(H34=0,0)+IF(H34=1,1)+IF(H34=2,2)+IF(H34=3,3)+IF(H34=4,4)+IF(H34=5,5)</f>
        <v>0</v>
      </c>
      <c r="J34" s="170" t="s">
        <v>44</v>
      </c>
      <c r="K34" s="63">
        <f t="shared" ref="K34" si="171">IF(J34=0,0)+IF(J34=1,1)+IF(J34=2,2)+IF(J34=3,3)+IF(J34=4,4)+IF(J34=5,5)</f>
        <v>0</v>
      </c>
      <c r="L34" s="170" t="s">
        <v>44</v>
      </c>
      <c r="M34" s="63">
        <f t="shared" ref="M34" si="172">IF(L34=0,0)+IF(L34=1,1)+IF(L34=2,2)+IF(L34=3,3)+IF(L34=4,4)+IF(L34=5,5)</f>
        <v>0</v>
      </c>
      <c r="N34" s="170" t="s">
        <v>44</v>
      </c>
      <c r="O34" s="63">
        <f t="shared" ref="O34" si="173">IF(N34=0,0)+IF(N34=1,1)+IF(N34=2,2)+IF(N34=3,3)+IF(N34=4,4)+IF(N34=5,5)</f>
        <v>0</v>
      </c>
      <c r="P34" s="170" t="s">
        <v>44</v>
      </c>
      <c r="Q34" s="63">
        <f t="shared" ref="Q34" si="174">IF(P34=0,0)+IF(P34=1,1)+IF(P34=2,2)+IF(P34=3,3)+IF(P34=4,4)+IF(P34=5,5)</f>
        <v>0</v>
      </c>
      <c r="R34" s="170" t="s">
        <v>44</v>
      </c>
      <c r="S34" s="63">
        <f t="shared" ref="S34" si="175">IF(R34=0,0)+IF(R34=1,1)+IF(R34=2,2)+IF(R34=3,3)+IF(R34=4,4)+IF(R34=5,5)</f>
        <v>0</v>
      </c>
      <c r="T34" s="170" t="s">
        <v>44</v>
      </c>
      <c r="U34" s="63">
        <f t="shared" ref="U34" si="176">IF(T34=0,0)+IF(T34=1,1)+IF(T34=2,2)+IF(T34=3,3)+IF(T34=4,4)+IF(T34=5,5)</f>
        <v>0</v>
      </c>
      <c r="V34" s="170" t="s">
        <v>44</v>
      </c>
      <c r="W34" s="63">
        <f t="shared" ref="W34" si="177">IF(V34=0,0)+IF(V34=1,1)+IF(V34=2,2)+IF(V34=3,3)+IF(V34=4,4)+IF(V34=5,5)</f>
        <v>0</v>
      </c>
      <c r="X34" s="56"/>
    </row>
    <row r="35" spans="1:24" s="12" customFormat="1" ht="15" customHeight="1" x14ac:dyDescent="0.2">
      <c r="A35" s="139"/>
      <c r="B35" s="151" t="s">
        <v>114</v>
      </c>
      <c r="C35" s="59"/>
      <c r="D35" s="166" t="s">
        <v>44</v>
      </c>
      <c r="E35" s="63">
        <f t="shared" si="97"/>
        <v>0</v>
      </c>
      <c r="F35" s="168" t="s">
        <v>44</v>
      </c>
      <c r="G35" s="63">
        <f t="shared" si="97"/>
        <v>0</v>
      </c>
      <c r="H35" s="170" t="s">
        <v>44</v>
      </c>
      <c r="I35" s="63">
        <f t="shared" ref="I35" si="178">IF(H35=0,0)+IF(H35=1,1)+IF(H35=2,2)+IF(H35=3,3)+IF(H35=4,4)+IF(H35=5,5)</f>
        <v>0</v>
      </c>
      <c r="J35" s="170" t="s">
        <v>44</v>
      </c>
      <c r="K35" s="63">
        <f t="shared" ref="K35" si="179">IF(J35=0,0)+IF(J35=1,1)+IF(J35=2,2)+IF(J35=3,3)+IF(J35=4,4)+IF(J35=5,5)</f>
        <v>0</v>
      </c>
      <c r="L35" s="170" t="s">
        <v>44</v>
      </c>
      <c r="M35" s="63">
        <f t="shared" ref="M35" si="180">IF(L35=0,0)+IF(L35=1,1)+IF(L35=2,2)+IF(L35=3,3)+IF(L35=4,4)+IF(L35=5,5)</f>
        <v>0</v>
      </c>
      <c r="N35" s="170" t="s">
        <v>44</v>
      </c>
      <c r="O35" s="63">
        <f t="shared" ref="O35" si="181">IF(N35=0,0)+IF(N35=1,1)+IF(N35=2,2)+IF(N35=3,3)+IF(N35=4,4)+IF(N35=5,5)</f>
        <v>0</v>
      </c>
      <c r="P35" s="170" t="s">
        <v>44</v>
      </c>
      <c r="Q35" s="63">
        <f t="shared" ref="Q35" si="182">IF(P35=0,0)+IF(P35=1,1)+IF(P35=2,2)+IF(P35=3,3)+IF(P35=4,4)+IF(P35=5,5)</f>
        <v>0</v>
      </c>
      <c r="R35" s="170" t="s">
        <v>44</v>
      </c>
      <c r="S35" s="63">
        <f t="shared" ref="S35" si="183">IF(R35=0,0)+IF(R35=1,1)+IF(R35=2,2)+IF(R35=3,3)+IF(R35=4,4)+IF(R35=5,5)</f>
        <v>0</v>
      </c>
      <c r="T35" s="170" t="s">
        <v>44</v>
      </c>
      <c r="U35" s="63">
        <f t="shared" ref="U35" si="184">IF(T35=0,0)+IF(T35=1,1)+IF(T35=2,2)+IF(T35=3,3)+IF(T35=4,4)+IF(T35=5,5)</f>
        <v>0</v>
      </c>
      <c r="V35" s="170" t="s">
        <v>44</v>
      </c>
      <c r="W35" s="63">
        <f t="shared" ref="W35" si="185">IF(V35=0,0)+IF(V35=1,1)+IF(V35=2,2)+IF(V35=3,3)+IF(V35=4,4)+IF(V35=5,5)</f>
        <v>0</v>
      </c>
      <c r="X35" s="56"/>
    </row>
    <row r="36" spans="1:24" s="12" customFormat="1" ht="15" customHeight="1" thickBot="1" x14ac:dyDescent="0.25">
      <c r="A36" s="145"/>
      <c r="B36" s="152" t="s">
        <v>110</v>
      </c>
      <c r="C36" s="59"/>
      <c r="D36" s="166" t="s">
        <v>44</v>
      </c>
      <c r="E36" s="63">
        <f t="shared" si="97"/>
        <v>0</v>
      </c>
      <c r="F36" s="168" t="s">
        <v>44</v>
      </c>
      <c r="G36" s="63">
        <f t="shared" si="97"/>
        <v>0</v>
      </c>
      <c r="H36" s="170" t="s">
        <v>44</v>
      </c>
      <c r="I36" s="63">
        <f t="shared" ref="I36" si="186">IF(H36=0,0)+IF(H36=1,1)+IF(H36=2,2)+IF(H36=3,3)+IF(H36=4,4)+IF(H36=5,5)</f>
        <v>0</v>
      </c>
      <c r="J36" s="170" t="s">
        <v>44</v>
      </c>
      <c r="K36" s="63">
        <f t="shared" ref="K36" si="187">IF(J36=0,0)+IF(J36=1,1)+IF(J36=2,2)+IF(J36=3,3)+IF(J36=4,4)+IF(J36=5,5)</f>
        <v>0</v>
      </c>
      <c r="L36" s="170" t="s">
        <v>44</v>
      </c>
      <c r="M36" s="63">
        <f t="shared" ref="M36" si="188">IF(L36=0,0)+IF(L36=1,1)+IF(L36=2,2)+IF(L36=3,3)+IF(L36=4,4)+IF(L36=5,5)</f>
        <v>0</v>
      </c>
      <c r="N36" s="170" t="s">
        <v>44</v>
      </c>
      <c r="O36" s="63">
        <f t="shared" ref="O36" si="189">IF(N36=0,0)+IF(N36=1,1)+IF(N36=2,2)+IF(N36=3,3)+IF(N36=4,4)+IF(N36=5,5)</f>
        <v>0</v>
      </c>
      <c r="P36" s="170" t="s">
        <v>44</v>
      </c>
      <c r="Q36" s="63">
        <f t="shared" ref="Q36" si="190">IF(P36=0,0)+IF(P36=1,1)+IF(P36=2,2)+IF(P36=3,3)+IF(P36=4,4)+IF(P36=5,5)</f>
        <v>0</v>
      </c>
      <c r="R36" s="170" t="s">
        <v>44</v>
      </c>
      <c r="S36" s="63">
        <f t="shared" ref="S36" si="191">IF(R36=0,0)+IF(R36=1,1)+IF(R36=2,2)+IF(R36=3,3)+IF(R36=4,4)+IF(R36=5,5)</f>
        <v>0</v>
      </c>
      <c r="T36" s="170" t="s">
        <v>44</v>
      </c>
      <c r="U36" s="63">
        <f t="shared" ref="U36" si="192">IF(T36=0,0)+IF(T36=1,1)+IF(T36=2,2)+IF(T36=3,3)+IF(T36=4,4)+IF(T36=5,5)</f>
        <v>0</v>
      </c>
      <c r="V36" s="170" t="s">
        <v>44</v>
      </c>
      <c r="W36" s="63">
        <f t="shared" ref="W36" si="193">IF(V36=0,0)+IF(V36=1,1)+IF(V36=2,2)+IF(V36=3,3)+IF(V36=4,4)+IF(V36=5,5)</f>
        <v>0</v>
      </c>
      <c r="X36" s="56"/>
    </row>
    <row r="37" spans="1:24" s="12" customFormat="1" ht="15" customHeight="1" x14ac:dyDescent="0.2">
      <c r="A37" s="147" t="s">
        <v>88</v>
      </c>
      <c r="B37" s="148" t="s">
        <v>111</v>
      </c>
      <c r="C37" s="59"/>
      <c r="D37" s="166" t="s">
        <v>44</v>
      </c>
      <c r="E37" s="63">
        <f t="shared" si="97"/>
        <v>0</v>
      </c>
      <c r="F37" s="168" t="s">
        <v>44</v>
      </c>
      <c r="G37" s="63">
        <f t="shared" si="97"/>
        <v>0</v>
      </c>
      <c r="H37" s="170" t="s">
        <v>44</v>
      </c>
      <c r="I37" s="63">
        <f t="shared" ref="I37" si="194">IF(H37=0,0)+IF(H37=1,1)+IF(H37=2,2)+IF(H37=3,3)+IF(H37=4,4)+IF(H37=5,5)</f>
        <v>0</v>
      </c>
      <c r="J37" s="170" t="s">
        <v>44</v>
      </c>
      <c r="K37" s="63">
        <f t="shared" ref="K37" si="195">IF(J37=0,0)+IF(J37=1,1)+IF(J37=2,2)+IF(J37=3,3)+IF(J37=4,4)+IF(J37=5,5)</f>
        <v>0</v>
      </c>
      <c r="L37" s="170" t="s">
        <v>44</v>
      </c>
      <c r="M37" s="63">
        <f t="shared" ref="M37" si="196">IF(L37=0,0)+IF(L37=1,1)+IF(L37=2,2)+IF(L37=3,3)+IF(L37=4,4)+IF(L37=5,5)</f>
        <v>0</v>
      </c>
      <c r="N37" s="170" t="s">
        <v>44</v>
      </c>
      <c r="O37" s="63">
        <f t="shared" ref="O37" si="197">IF(N37=0,0)+IF(N37=1,1)+IF(N37=2,2)+IF(N37=3,3)+IF(N37=4,4)+IF(N37=5,5)</f>
        <v>0</v>
      </c>
      <c r="P37" s="170" t="s">
        <v>44</v>
      </c>
      <c r="Q37" s="63">
        <f t="shared" ref="Q37" si="198">IF(P37=0,0)+IF(P37=1,1)+IF(P37=2,2)+IF(P37=3,3)+IF(P37=4,4)+IF(P37=5,5)</f>
        <v>0</v>
      </c>
      <c r="R37" s="170" t="s">
        <v>44</v>
      </c>
      <c r="S37" s="63">
        <f t="shared" ref="S37" si="199">IF(R37=0,0)+IF(R37=1,1)+IF(R37=2,2)+IF(R37=3,3)+IF(R37=4,4)+IF(R37=5,5)</f>
        <v>0</v>
      </c>
      <c r="T37" s="170" t="s">
        <v>44</v>
      </c>
      <c r="U37" s="63">
        <f t="shared" ref="U37" si="200">IF(T37=0,0)+IF(T37=1,1)+IF(T37=2,2)+IF(T37=3,3)+IF(T37=4,4)+IF(T37=5,5)</f>
        <v>0</v>
      </c>
      <c r="V37" s="170" t="s">
        <v>44</v>
      </c>
      <c r="W37" s="63">
        <f t="shared" ref="W37" si="201">IF(V37=0,0)+IF(V37=1,1)+IF(V37=2,2)+IF(V37=3,3)+IF(V37=4,4)+IF(V37=5,5)</f>
        <v>0</v>
      </c>
      <c r="X37" s="56"/>
    </row>
    <row r="38" spans="1:24" s="12" customFormat="1" ht="15" customHeight="1" thickBot="1" x14ac:dyDescent="0.25">
      <c r="A38" s="147"/>
      <c r="B38" s="149" t="s">
        <v>40</v>
      </c>
      <c r="C38" s="59"/>
      <c r="D38" s="167" t="s">
        <v>44</v>
      </c>
      <c r="E38" s="63">
        <f t="shared" si="97"/>
        <v>0</v>
      </c>
      <c r="F38" s="169" t="s">
        <v>44</v>
      </c>
      <c r="G38" s="63">
        <f t="shared" si="97"/>
        <v>0</v>
      </c>
      <c r="H38" s="171" t="s">
        <v>44</v>
      </c>
      <c r="I38" s="63">
        <f t="shared" ref="I38" si="202">IF(H38=0,0)+IF(H38=1,1)+IF(H38=2,2)+IF(H38=3,3)+IF(H38=4,4)+IF(H38=5,5)</f>
        <v>0</v>
      </c>
      <c r="J38" s="171" t="s">
        <v>44</v>
      </c>
      <c r="K38" s="63">
        <f t="shared" ref="K38" si="203">IF(J38=0,0)+IF(J38=1,1)+IF(J38=2,2)+IF(J38=3,3)+IF(J38=4,4)+IF(J38=5,5)</f>
        <v>0</v>
      </c>
      <c r="L38" s="171" t="s">
        <v>44</v>
      </c>
      <c r="M38" s="63">
        <f t="shared" ref="M38" si="204">IF(L38=0,0)+IF(L38=1,1)+IF(L38=2,2)+IF(L38=3,3)+IF(L38=4,4)+IF(L38=5,5)</f>
        <v>0</v>
      </c>
      <c r="N38" s="171" t="s">
        <v>44</v>
      </c>
      <c r="O38" s="63">
        <f t="shared" ref="O38" si="205">IF(N38=0,0)+IF(N38=1,1)+IF(N38=2,2)+IF(N38=3,3)+IF(N38=4,4)+IF(N38=5,5)</f>
        <v>0</v>
      </c>
      <c r="P38" s="171" t="s">
        <v>44</v>
      </c>
      <c r="Q38" s="63">
        <f t="shared" ref="Q38" si="206">IF(P38=0,0)+IF(P38=1,1)+IF(P38=2,2)+IF(P38=3,3)+IF(P38=4,4)+IF(P38=5,5)</f>
        <v>0</v>
      </c>
      <c r="R38" s="171" t="s">
        <v>44</v>
      </c>
      <c r="S38" s="63">
        <f t="shared" ref="S38" si="207">IF(R38=0,0)+IF(R38=1,1)+IF(R38=2,2)+IF(R38=3,3)+IF(R38=4,4)+IF(R38=5,5)</f>
        <v>0</v>
      </c>
      <c r="T38" s="171" t="s">
        <v>44</v>
      </c>
      <c r="U38" s="63">
        <f t="shared" ref="U38" si="208">IF(T38=0,0)+IF(T38=1,1)+IF(T38=2,2)+IF(T38=3,3)+IF(T38=4,4)+IF(T38=5,5)</f>
        <v>0</v>
      </c>
      <c r="V38" s="171" t="s">
        <v>44</v>
      </c>
      <c r="W38" s="63">
        <f t="shared" ref="W38" si="209">IF(V38=0,0)+IF(V38=1,1)+IF(V38=2,2)+IF(V38=3,3)+IF(V38=4,4)+IF(V38=5,5)</f>
        <v>0</v>
      </c>
      <c r="X38" s="56"/>
    </row>
    <row r="39" spans="1:24" s="92" customFormat="1" ht="15" customHeight="1" thickBot="1" x14ac:dyDescent="0.25">
      <c r="A39" s="186" t="s">
        <v>36</v>
      </c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8"/>
      <c r="X39" s="103"/>
    </row>
    <row r="40" spans="1:24" s="12" customFormat="1" ht="15" customHeight="1" x14ac:dyDescent="0.2">
      <c r="A40" s="202" t="s">
        <v>94</v>
      </c>
      <c r="B40" s="148" t="s">
        <v>95</v>
      </c>
      <c r="C40" s="59"/>
      <c r="D40" s="166" t="s">
        <v>44</v>
      </c>
      <c r="E40" s="63">
        <f>IF(D40=0,0)+IF(D40=1,1)+IF(D40=2,2)+IF(D40=3,3)+IF(D40=4,4)+IF(D40=5,5)</f>
        <v>0</v>
      </c>
      <c r="F40" s="168" t="s">
        <v>44</v>
      </c>
      <c r="G40" s="63">
        <f>IF(F40=0,0)+IF(F40=1,1)+IF(F40=2,2)+IF(F40=3,3)+IF(F40=4,4)+IF(F40=5,5)</f>
        <v>0</v>
      </c>
      <c r="H40" s="170" t="s">
        <v>44</v>
      </c>
      <c r="I40" s="63">
        <f>IF(H40=0,0)+IF(H40=1,1)+IF(H40=2,2)+IF(H40=3,3)+IF(H40=4,4)+IF(H40=5,5)</f>
        <v>0</v>
      </c>
      <c r="J40" s="170" t="s">
        <v>44</v>
      </c>
      <c r="K40" s="63">
        <f>IF(J40=0,0)+IF(J40=1,1)+IF(J40=2,2)+IF(J40=3,3)+IF(J40=4,4)+IF(J40=5,5)</f>
        <v>0</v>
      </c>
      <c r="L40" s="170" t="s">
        <v>44</v>
      </c>
      <c r="M40" s="63">
        <f>IF(L40=0,0)+IF(L40=1,1)+IF(L40=2,2)+IF(L40=3,3)+IF(L40=4,4)+IF(L40=5,5)</f>
        <v>0</v>
      </c>
      <c r="N40" s="170" t="s">
        <v>44</v>
      </c>
      <c r="O40" s="63">
        <f>IF(N40=0,0)+IF(N40=1,1)+IF(N40=2,2)+IF(N40=3,3)+IF(N40=4,4)+IF(N40=5,5)</f>
        <v>0</v>
      </c>
      <c r="P40" s="170" t="s">
        <v>44</v>
      </c>
      <c r="Q40" s="63">
        <f>IF(P40=0,0)+IF(P40=1,1)+IF(P40=2,2)+IF(P40=3,3)+IF(P40=4,4)+IF(P40=5,5)</f>
        <v>0</v>
      </c>
      <c r="R40" s="170" t="s">
        <v>44</v>
      </c>
      <c r="S40" s="63">
        <f>IF(R40=0,0)+IF(R40=1,1)+IF(R40=2,2)+IF(R40=3,3)+IF(R40=4,4)+IF(R40=5,5)</f>
        <v>0</v>
      </c>
      <c r="T40" s="170" t="s">
        <v>44</v>
      </c>
      <c r="U40" s="63">
        <f>IF(T40=0,0)+IF(T40=1,1)+IF(T40=2,2)+IF(T40=3,3)+IF(T40=4,4)+IF(T40=5,5)</f>
        <v>0</v>
      </c>
      <c r="V40" s="170" t="s">
        <v>44</v>
      </c>
      <c r="W40" s="63">
        <f>IF(V40=0,0)+IF(V40=1,1)+IF(V40=2,2)+IF(V40=3,3)+IF(V40=4,4)+IF(V40=5,5)</f>
        <v>0</v>
      </c>
      <c r="X40" s="56"/>
    </row>
    <row r="41" spans="1:24" s="12" customFormat="1" ht="15" customHeight="1" x14ac:dyDescent="0.2">
      <c r="A41" s="202"/>
      <c r="B41" s="148" t="s">
        <v>96</v>
      </c>
      <c r="C41" s="59"/>
      <c r="D41" s="166" t="s">
        <v>44</v>
      </c>
      <c r="E41" s="63">
        <f t="shared" ref="E41:G57" si="210">IF(D41=0,0)+IF(D41=1,1)+IF(D41=2,2)+IF(D41=3,3)+IF(D41=4,4)+IF(D41=5,5)</f>
        <v>0</v>
      </c>
      <c r="F41" s="168" t="s">
        <v>44</v>
      </c>
      <c r="G41" s="63">
        <f t="shared" si="210"/>
        <v>0</v>
      </c>
      <c r="H41" s="170" t="s">
        <v>44</v>
      </c>
      <c r="I41" s="63">
        <f t="shared" ref="I41" si="211">IF(H41=0,0)+IF(H41=1,1)+IF(H41=2,2)+IF(H41=3,3)+IF(H41=4,4)+IF(H41=5,5)</f>
        <v>0</v>
      </c>
      <c r="J41" s="170" t="s">
        <v>44</v>
      </c>
      <c r="K41" s="63">
        <f t="shared" ref="K41" si="212">IF(J41=0,0)+IF(J41=1,1)+IF(J41=2,2)+IF(J41=3,3)+IF(J41=4,4)+IF(J41=5,5)</f>
        <v>0</v>
      </c>
      <c r="L41" s="170" t="s">
        <v>44</v>
      </c>
      <c r="M41" s="63">
        <f t="shared" ref="M41" si="213">IF(L41=0,0)+IF(L41=1,1)+IF(L41=2,2)+IF(L41=3,3)+IF(L41=4,4)+IF(L41=5,5)</f>
        <v>0</v>
      </c>
      <c r="N41" s="170" t="s">
        <v>44</v>
      </c>
      <c r="O41" s="63">
        <f t="shared" ref="O41" si="214">IF(N41=0,0)+IF(N41=1,1)+IF(N41=2,2)+IF(N41=3,3)+IF(N41=4,4)+IF(N41=5,5)</f>
        <v>0</v>
      </c>
      <c r="P41" s="170" t="s">
        <v>44</v>
      </c>
      <c r="Q41" s="63">
        <f t="shared" ref="Q41" si="215">IF(P41=0,0)+IF(P41=1,1)+IF(P41=2,2)+IF(P41=3,3)+IF(P41=4,4)+IF(P41=5,5)</f>
        <v>0</v>
      </c>
      <c r="R41" s="170" t="s">
        <v>44</v>
      </c>
      <c r="S41" s="63">
        <f t="shared" ref="S41" si="216">IF(R41=0,0)+IF(R41=1,1)+IF(R41=2,2)+IF(R41=3,3)+IF(R41=4,4)+IF(R41=5,5)</f>
        <v>0</v>
      </c>
      <c r="T41" s="170" t="s">
        <v>44</v>
      </c>
      <c r="U41" s="63">
        <f t="shared" ref="U41" si="217">IF(T41=0,0)+IF(T41=1,1)+IF(T41=2,2)+IF(T41=3,3)+IF(T41=4,4)+IF(T41=5,5)</f>
        <v>0</v>
      </c>
      <c r="V41" s="170" t="s">
        <v>44</v>
      </c>
      <c r="W41" s="63">
        <f t="shared" ref="W41" si="218">IF(V41=0,0)+IF(V41=1,1)+IF(V41=2,2)+IF(V41=3,3)+IF(V41=4,4)+IF(V41=5,5)</f>
        <v>0</v>
      </c>
      <c r="X41" s="56"/>
    </row>
    <row r="42" spans="1:24" s="12" customFormat="1" ht="15" customHeight="1" x14ac:dyDescent="0.2">
      <c r="A42" s="147"/>
      <c r="B42" s="148" t="s">
        <v>97</v>
      </c>
      <c r="C42" s="59"/>
      <c r="D42" s="166" t="s">
        <v>44</v>
      </c>
      <c r="E42" s="63">
        <f t="shared" si="210"/>
        <v>0</v>
      </c>
      <c r="F42" s="168" t="s">
        <v>44</v>
      </c>
      <c r="G42" s="63">
        <f t="shared" si="210"/>
        <v>0</v>
      </c>
      <c r="H42" s="170" t="s">
        <v>44</v>
      </c>
      <c r="I42" s="63">
        <f t="shared" ref="I42" si="219">IF(H42=0,0)+IF(H42=1,1)+IF(H42=2,2)+IF(H42=3,3)+IF(H42=4,4)+IF(H42=5,5)</f>
        <v>0</v>
      </c>
      <c r="J42" s="170" t="s">
        <v>44</v>
      </c>
      <c r="K42" s="63">
        <f t="shared" ref="K42" si="220">IF(J42=0,0)+IF(J42=1,1)+IF(J42=2,2)+IF(J42=3,3)+IF(J42=4,4)+IF(J42=5,5)</f>
        <v>0</v>
      </c>
      <c r="L42" s="170" t="s">
        <v>44</v>
      </c>
      <c r="M42" s="63">
        <f t="shared" ref="M42" si="221">IF(L42=0,0)+IF(L42=1,1)+IF(L42=2,2)+IF(L42=3,3)+IF(L42=4,4)+IF(L42=5,5)</f>
        <v>0</v>
      </c>
      <c r="N42" s="170" t="s">
        <v>44</v>
      </c>
      <c r="O42" s="63">
        <f t="shared" ref="O42" si="222">IF(N42=0,0)+IF(N42=1,1)+IF(N42=2,2)+IF(N42=3,3)+IF(N42=4,4)+IF(N42=5,5)</f>
        <v>0</v>
      </c>
      <c r="P42" s="170" t="s">
        <v>44</v>
      </c>
      <c r="Q42" s="63">
        <f t="shared" ref="Q42" si="223">IF(P42=0,0)+IF(P42=1,1)+IF(P42=2,2)+IF(P42=3,3)+IF(P42=4,4)+IF(P42=5,5)</f>
        <v>0</v>
      </c>
      <c r="R42" s="170" t="s">
        <v>44</v>
      </c>
      <c r="S42" s="63">
        <f t="shared" ref="S42" si="224">IF(R42=0,0)+IF(R42=1,1)+IF(R42=2,2)+IF(R42=3,3)+IF(R42=4,4)+IF(R42=5,5)</f>
        <v>0</v>
      </c>
      <c r="T42" s="170" t="s">
        <v>44</v>
      </c>
      <c r="U42" s="63">
        <f t="shared" ref="U42" si="225">IF(T42=0,0)+IF(T42=1,1)+IF(T42=2,2)+IF(T42=3,3)+IF(T42=4,4)+IF(T42=5,5)</f>
        <v>0</v>
      </c>
      <c r="V42" s="170" t="s">
        <v>44</v>
      </c>
      <c r="W42" s="63">
        <f t="shared" ref="W42" si="226">IF(V42=0,0)+IF(V42=1,1)+IF(V42=2,2)+IF(V42=3,3)+IF(V42=4,4)+IF(V42=5,5)</f>
        <v>0</v>
      </c>
      <c r="X42" s="56"/>
    </row>
    <row r="43" spans="1:24" s="12" customFormat="1" ht="15" customHeight="1" x14ac:dyDescent="0.2">
      <c r="A43" s="147"/>
      <c r="B43" s="148" t="s">
        <v>98</v>
      </c>
      <c r="C43" s="59"/>
      <c r="D43" s="166" t="s">
        <v>44</v>
      </c>
      <c r="E43" s="63">
        <f t="shared" si="210"/>
        <v>0</v>
      </c>
      <c r="F43" s="168" t="s">
        <v>44</v>
      </c>
      <c r="G43" s="63">
        <f t="shared" si="210"/>
        <v>0</v>
      </c>
      <c r="H43" s="170" t="s">
        <v>44</v>
      </c>
      <c r="I43" s="63">
        <f t="shared" ref="I43" si="227">IF(H43=0,0)+IF(H43=1,1)+IF(H43=2,2)+IF(H43=3,3)+IF(H43=4,4)+IF(H43=5,5)</f>
        <v>0</v>
      </c>
      <c r="J43" s="170" t="s">
        <v>44</v>
      </c>
      <c r="K43" s="63">
        <f t="shared" ref="K43" si="228">IF(J43=0,0)+IF(J43=1,1)+IF(J43=2,2)+IF(J43=3,3)+IF(J43=4,4)+IF(J43=5,5)</f>
        <v>0</v>
      </c>
      <c r="L43" s="170" t="s">
        <v>44</v>
      </c>
      <c r="M43" s="63">
        <f t="shared" ref="M43" si="229">IF(L43=0,0)+IF(L43=1,1)+IF(L43=2,2)+IF(L43=3,3)+IF(L43=4,4)+IF(L43=5,5)</f>
        <v>0</v>
      </c>
      <c r="N43" s="170" t="s">
        <v>44</v>
      </c>
      <c r="O43" s="63">
        <f t="shared" ref="O43" si="230">IF(N43=0,0)+IF(N43=1,1)+IF(N43=2,2)+IF(N43=3,3)+IF(N43=4,4)+IF(N43=5,5)</f>
        <v>0</v>
      </c>
      <c r="P43" s="170" t="s">
        <v>44</v>
      </c>
      <c r="Q43" s="63">
        <f t="shared" ref="Q43" si="231">IF(P43=0,0)+IF(P43=1,1)+IF(P43=2,2)+IF(P43=3,3)+IF(P43=4,4)+IF(P43=5,5)</f>
        <v>0</v>
      </c>
      <c r="R43" s="170" t="s">
        <v>44</v>
      </c>
      <c r="S43" s="63">
        <f t="shared" ref="S43" si="232">IF(R43=0,0)+IF(R43=1,1)+IF(R43=2,2)+IF(R43=3,3)+IF(R43=4,4)+IF(R43=5,5)</f>
        <v>0</v>
      </c>
      <c r="T43" s="170" t="s">
        <v>44</v>
      </c>
      <c r="U43" s="63">
        <f t="shared" ref="U43" si="233">IF(T43=0,0)+IF(T43=1,1)+IF(T43=2,2)+IF(T43=3,3)+IF(T43=4,4)+IF(T43=5,5)</f>
        <v>0</v>
      </c>
      <c r="V43" s="170" t="s">
        <v>44</v>
      </c>
      <c r="W43" s="63">
        <f t="shared" ref="W43" si="234">IF(V43=0,0)+IF(V43=1,1)+IF(V43=2,2)+IF(V43=3,3)+IF(V43=4,4)+IF(V43=5,5)</f>
        <v>0</v>
      </c>
      <c r="X43" s="56"/>
    </row>
    <row r="44" spans="1:24" s="12" customFormat="1" ht="15" customHeight="1" x14ac:dyDescent="0.2">
      <c r="A44" s="147"/>
      <c r="B44" s="148" t="s">
        <v>99</v>
      </c>
      <c r="C44" s="59"/>
      <c r="D44" s="166" t="s">
        <v>44</v>
      </c>
      <c r="E44" s="63">
        <f t="shared" si="210"/>
        <v>0</v>
      </c>
      <c r="F44" s="168" t="s">
        <v>44</v>
      </c>
      <c r="G44" s="63">
        <f t="shared" si="210"/>
        <v>0</v>
      </c>
      <c r="H44" s="170" t="s">
        <v>44</v>
      </c>
      <c r="I44" s="63">
        <f t="shared" ref="I44" si="235">IF(H44=0,0)+IF(H44=1,1)+IF(H44=2,2)+IF(H44=3,3)+IF(H44=4,4)+IF(H44=5,5)</f>
        <v>0</v>
      </c>
      <c r="J44" s="170" t="s">
        <v>44</v>
      </c>
      <c r="K44" s="63">
        <f t="shared" ref="K44" si="236">IF(J44=0,0)+IF(J44=1,1)+IF(J44=2,2)+IF(J44=3,3)+IF(J44=4,4)+IF(J44=5,5)</f>
        <v>0</v>
      </c>
      <c r="L44" s="170" t="s">
        <v>44</v>
      </c>
      <c r="M44" s="63">
        <f t="shared" ref="M44" si="237">IF(L44=0,0)+IF(L44=1,1)+IF(L44=2,2)+IF(L44=3,3)+IF(L44=4,4)+IF(L44=5,5)</f>
        <v>0</v>
      </c>
      <c r="N44" s="170" t="s">
        <v>44</v>
      </c>
      <c r="O44" s="63">
        <f t="shared" ref="O44" si="238">IF(N44=0,0)+IF(N44=1,1)+IF(N44=2,2)+IF(N44=3,3)+IF(N44=4,4)+IF(N44=5,5)</f>
        <v>0</v>
      </c>
      <c r="P44" s="170" t="s">
        <v>44</v>
      </c>
      <c r="Q44" s="63">
        <f t="shared" ref="Q44" si="239">IF(P44=0,0)+IF(P44=1,1)+IF(P44=2,2)+IF(P44=3,3)+IF(P44=4,4)+IF(P44=5,5)</f>
        <v>0</v>
      </c>
      <c r="R44" s="170" t="s">
        <v>44</v>
      </c>
      <c r="S44" s="63">
        <f t="shared" ref="S44" si="240">IF(R44=0,0)+IF(R44=1,1)+IF(R44=2,2)+IF(R44=3,3)+IF(R44=4,4)+IF(R44=5,5)</f>
        <v>0</v>
      </c>
      <c r="T44" s="170" t="s">
        <v>44</v>
      </c>
      <c r="U44" s="63">
        <f t="shared" ref="U44" si="241">IF(T44=0,0)+IF(T44=1,1)+IF(T44=2,2)+IF(T44=3,3)+IF(T44=4,4)+IF(T44=5,5)</f>
        <v>0</v>
      </c>
      <c r="V44" s="170" t="s">
        <v>44</v>
      </c>
      <c r="W44" s="63">
        <f t="shared" ref="W44" si="242">IF(V44=0,0)+IF(V44=1,1)+IF(V44=2,2)+IF(V44=3,3)+IF(V44=4,4)+IF(V44=5,5)</f>
        <v>0</v>
      </c>
      <c r="X44" s="56"/>
    </row>
    <row r="45" spans="1:24" s="12" customFormat="1" ht="15" customHeight="1" thickBot="1" x14ac:dyDescent="0.25">
      <c r="A45" s="147"/>
      <c r="B45" s="149" t="s">
        <v>100</v>
      </c>
      <c r="C45" s="59"/>
      <c r="D45" s="166" t="s">
        <v>44</v>
      </c>
      <c r="E45" s="63">
        <f t="shared" si="210"/>
        <v>0</v>
      </c>
      <c r="F45" s="168" t="s">
        <v>44</v>
      </c>
      <c r="G45" s="63">
        <f t="shared" si="210"/>
        <v>0</v>
      </c>
      <c r="H45" s="170" t="s">
        <v>44</v>
      </c>
      <c r="I45" s="63">
        <f t="shared" ref="I45" si="243">IF(H45=0,0)+IF(H45=1,1)+IF(H45=2,2)+IF(H45=3,3)+IF(H45=4,4)+IF(H45=5,5)</f>
        <v>0</v>
      </c>
      <c r="J45" s="170" t="s">
        <v>44</v>
      </c>
      <c r="K45" s="63">
        <f t="shared" ref="K45" si="244">IF(J45=0,0)+IF(J45=1,1)+IF(J45=2,2)+IF(J45=3,3)+IF(J45=4,4)+IF(J45=5,5)</f>
        <v>0</v>
      </c>
      <c r="L45" s="170" t="s">
        <v>44</v>
      </c>
      <c r="M45" s="63">
        <f t="shared" ref="M45" si="245">IF(L45=0,0)+IF(L45=1,1)+IF(L45=2,2)+IF(L45=3,3)+IF(L45=4,4)+IF(L45=5,5)</f>
        <v>0</v>
      </c>
      <c r="N45" s="170" t="s">
        <v>44</v>
      </c>
      <c r="O45" s="63">
        <f t="shared" ref="O45" si="246">IF(N45=0,0)+IF(N45=1,1)+IF(N45=2,2)+IF(N45=3,3)+IF(N45=4,4)+IF(N45=5,5)</f>
        <v>0</v>
      </c>
      <c r="P45" s="170" t="s">
        <v>44</v>
      </c>
      <c r="Q45" s="63">
        <f t="shared" ref="Q45" si="247">IF(P45=0,0)+IF(P45=1,1)+IF(P45=2,2)+IF(P45=3,3)+IF(P45=4,4)+IF(P45=5,5)</f>
        <v>0</v>
      </c>
      <c r="R45" s="170" t="s">
        <v>44</v>
      </c>
      <c r="S45" s="63">
        <f t="shared" ref="S45" si="248">IF(R45=0,0)+IF(R45=1,1)+IF(R45=2,2)+IF(R45=3,3)+IF(R45=4,4)+IF(R45=5,5)</f>
        <v>0</v>
      </c>
      <c r="T45" s="170" t="s">
        <v>44</v>
      </c>
      <c r="U45" s="63">
        <f t="shared" ref="U45" si="249">IF(T45=0,0)+IF(T45=1,1)+IF(T45=2,2)+IF(T45=3,3)+IF(T45=4,4)+IF(T45=5,5)</f>
        <v>0</v>
      </c>
      <c r="V45" s="170" t="s">
        <v>44</v>
      </c>
      <c r="W45" s="63">
        <f t="shared" ref="W45" si="250">IF(V45=0,0)+IF(V45=1,1)+IF(V45=2,2)+IF(V45=3,3)+IF(V45=4,4)+IF(V45=5,5)</f>
        <v>0</v>
      </c>
      <c r="X45" s="56"/>
    </row>
    <row r="46" spans="1:24" s="12" customFormat="1" ht="15" customHeight="1" x14ac:dyDescent="0.2">
      <c r="A46" s="153" t="s">
        <v>33</v>
      </c>
      <c r="B46" s="154" t="s">
        <v>101</v>
      </c>
      <c r="C46" s="59"/>
      <c r="D46" s="166" t="s">
        <v>44</v>
      </c>
      <c r="E46" s="63">
        <f t="shared" si="210"/>
        <v>0</v>
      </c>
      <c r="F46" s="168" t="s">
        <v>44</v>
      </c>
      <c r="G46" s="63">
        <f t="shared" si="210"/>
        <v>0</v>
      </c>
      <c r="H46" s="170" t="s">
        <v>44</v>
      </c>
      <c r="I46" s="63">
        <f t="shared" ref="I46" si="251">IF(H46=0,0)+IF(H46=1,1)+IF(H46=2,2)+IF(H46=3,3)+IF(H46=4,4)+IF(H46=5,5)</f>
        <v>0</v>
      </c>
      <c r="J46" s="170" t="s">
        <v>44</v>
      </c>
      <c r="K46" s="63">
        <f t="shared" ref="K46" si="252">IF(J46=0,0)+IF(J46=1,1)+IF(J46=2,2)+IF(J46=3,3)+IF(J46=4,4)+IF(J46=5,5)</f>
        <v>0</v>
      </c>
      <c r="L46" s="170" t="s">
        <v>44</v>
      </c>
      <c r="M46" s="63">
        <f t="shared" ref="M46" si="253">IF(L46=0,0)+IF(L46=1,1)+IF(L46=2,2)+IF(L46=3,3)+IF(L46=4,4)+IF(L46=5,5)</f>
        <v>0</v>
      </c>
      <c r="N46" s="170" t="s">
        <v>44</v>
      </c>
      <c r="O46" s="63">
        <f t="shared" ref="O46" si="254">IF(N46=0,0)+IF(N46=1,1)+IF(N46=2,2)+IF(N46=3,3)+IF(N46=4,4)+IF(N46=5,5)</f>
        <v>0</v>
      </c>
      <c r="P46" s="170" t="s">
        <v>44</v>
      </c>
      <c r="Q46" s="63">
        <f t="shared" ref="Q46" si="255">IF(P46=0,0)+IF(P46=1,1)+IF(P46=2,2)+IF(P46=3,3)+IF(P46=4,4)+IF(P46=5,5)</f>
        <v>0</v>
      </c>
      <c r="R46" s="170" t="s">
        <v>44</v>
      </c>
      <c r="S46" s="63">
        <f t="shared" ref="S46" si="256">IF(R46=0,0)+IF(R46=1,1)+IF(R46=2,2)+IF(R46=3,3)+IF(R46=4,4)+IF(R46=5,5)</f>
        <v>0</v>
      </c>
      <c r="T46" s="170" t="s">
        <v>44</v>
      </c>
      <c r="U46" s="63">
        <f t="shared" ref="U46" si="257">IF(T46=0,0)+IF(T46=1,1)+IF(T46=2,2)+IF(T46=3,3)+IF(T46=4,4)+IF(T46=5,5)</f>
        <v>0</v>
      </c>
      <c r="V46" s="170" t="s">
        <v>44</v>
      </c>
      <c r="W46" s="63">
        <f t="shared" ref="W46" si="258">IF(V46=0,0)+IF(V46=1,1)+IF(V46=2,2)+IF(V46=3,3)+IF(V46=4,4)+IF(V46=5,5)</f>
        <v>0</v>
      </c>
      <c r="X46" s="56"/>
    </row>
    <row r="47" spans="1:24" s="12" customFormat="1" ht="15" customHeight="1" thickBot="1" x14ac:dyDescent="0.25">
      <c r="A47" s="147"/>
      <c r="B47" s="149" t="s">
        <v>41</v>
      </c>
      <c r="C47" s="59"/>
      <c r="D47" s="166" t="s">
        <v>44</v>
      </c>
      <c r="E47" s="63">
        <f t="shared" si="210"/>
        <v>0</v>
      </c>
      <c r="F47" s="168" t="s">
        <v>44</v>
      </c>
      <c r="G47" s="63">
        <f t="shared" si="210"/>
        <v>0</v>
      </c>
      <c r="H47" s="170" t="s">
        <v>44</v>
      </c>
      <c r="I47" s="63">
        <f t="shared" ref="I47" si="259">IF(H47=0,0)+IF(H47=1,1)+IF(H47=2,2)+IF(H47=3,3)+IF(H47=4,4)+IF(H47=5,5)</f>
        <v>0</v>
      </c>
      <c r="J47" s="170" t="s">
        <v>44</v>
      </c>
      <c r="K47" s="63">
        <f t="shared" ref="K47" si="260">IF(J47=0,0)+IF(J47=1,1)+IF(J47=2,2)+IF(J47=3,3)+IF(J47=4,4)+IF(J47=5,5)</f>
        <v>0</v>
      </c>
      <c r="L47" s="170" t="s">
        <v>44</v>
      </c>
      <c r="M47" s="63">
        <f t="shared" ref="M47" si="261">IF(L47=0,0)+IF(L47=1,1)+IF(L47=2,2)+IF(L47=3,3)+IF(L47=4,4)+IF(L47=5,5)</f>
        <v>0</v>
      </c>
      <c r="N47" s="170" t="s">
        <v>44</v>
      </c>
      <c r="O47" s="63">
        <f t="shared" ref="O47" si="262">IF(N47=0,0)+IF(N47=1,1)+IF(N47=2,2)+IF(N47=3,3)+IF(N47=4,4)+IF(N47=5,5)</f>
        <v>0</v>
      </c>
      <c r="P47" s="170" t="s">
        <v>44</v>
      </c>
      <c r="Q47" s="63">
        <f t="shared" ref="Q47" si="263">IF(P47=0,0)+IF(P47=1,1)+IF(P47=2,2)+IF(P47=3,3)+IF(P47=4,4)+IF(P47=5,5)</f>
        <v>0</v>
      </c>
      <c r="R47" s="170" t="s">
        <v>44</v>
      </c>
      <c r="S47" s="63">
        <f t="shared" ref="S47" si="264">IF(R47=0,0)+IF(R47=1,1)+IF(R47=2,2)+IF(R47=3,3)+IF(R47=4,4)+IF(R47=5,5)</f>
        <v>0</v>
      </c>
      <c r="T47" s="170" t="s">
        <v>44</v>
      </c>
      <c r="U47" s="63">
        <f t="shared" ref="U47" si="265">IF(T47=0,0)+IF(T47=1,1)+IF(T47=2,2)+IF(T47=3,3)+IF(T47=4,4)+IF(T47=5,5)</f>
        <v>0</v>
      </c>
      <c r="V47" s="170" t="s">
        <v>44</v>
      </c>
      <c r="W47" s="63">
        <f t="shared" ref="W47" si="266">IF(V47=0,0)+IF(V47=1,1)+IF(V47=2,2)+IF(V47=3,3)+IF(V47=4,4)+IF(V47=5,5)</f>
        <v>0</v>
      </c>
      <c r="X47" s="56"/>
    </row>
    <row r="48" spans="1:24" s="12" customFormat="1" ht="15" customHeight="1" x14ac:dyDescent="0.2">
      <c r="A48" s="211" t="s">
        <v>102</v>
      </c>
      <c r="B48" s="154" t="s">
        <v>103</v>
      </c>
      <c r="C48" s="59"/>
      <c r="D48" s="166" t="s">
        <v>44</v>
      </c>
      <c r="E48" s="63">
        <f t="shared" si="210"/>
        <v>0</v>
      </c>
      <c r="F48" s="168" t="s">
        <v>44</v>
      </c>
      <c r="G48" s="63">
        <f t="shared" si="210"/>
        <v>0</v>
      </c>
      <c r="H48" s="170" t="s">
        <v>44</v>
      </c>
      <c r="I48" s="63">
        <f t="shared" ref="I48" si="267">IF(H48=0,0)+IF(H48=1,1)+IF(H48=2,2)+IF(H48=3,3)+IF(H48=4,4)+IF(H48=5,5)</f>
        <v>0</v>
      </c>
      <c r="J48" s="170" t="s">
        <v>44</v>
      </c>
      <c r="K48" s="63">
        <f t="shared" ref="K48" si="268">IF(J48=0,0)+IF(J48=1,1)+IF(J48=2,2)+IF(J48=3,3)+IF(J48=4,4)+IF(J48=5,5)</f>
        <v>0</v>
      </c>
      <c r="L48" s="170" t="s">
        <v>44</v>
      </c>
      <c r="M48" s="63">
        <f t="shared" ref="M48" si="269">IF(L48=0,0)+IF(L48=1,1)+IF(L48=2,2)+IF(L48=3,3)+IF(L48=4,4)+IF(L48=5,5)</f>
        <v>0</v>
      </c>
      <c r="N48" s="170" t="s">
        <v>44</v>
      </c>
      <c r="O48" s="63">
        <f t="shared" ref="O48" si="270">IF(N48=0,0)+IF(N48=1,1)+IF(N48=2,2)+IF(N48=3,3)+IF(N48=4,4)+IF(N48=5,5)</f>
        <v>0</v>
      </c>
      <c r="P48" s="170" t="s">
        <v>44</v>
      </c>
      <c r="Q48" s="63">
        <f t="shared" ref="Q48" si="271">IF(P48=0,0)+IF(P48=1,1)+IF(P48=2,2)+IF(P48=3,3)+IF(P48=4,4)+IF(P48=5,5)</f>
        <v>0</v>
      </c>
      <c r="R48" s="170" t="s">
        <v>44</v>
      </c>
      <c r="S48" s="63">
        <f t="shared" ref="S48" si="272">IF(R48=0,0)+IF(R48=1,1)+IF(R48=2,2)+IF(R48=3,3)+IF(R48=4,4)+IF(R48=5,5)</f>
        <v>0</v>
      </c>
      <c r="T48" s="170" t="s">
        <v>44</v>
      </c>
      <c r="U48" s="63">
        <f t="shared" ref="U48" si="273">IF(T48=0,0)+IF(T48=1,1)+IF(T48=2,2)+IF(T48=3,3)+IF(T48=4,4)+IF(T48=5,5)</f>
        <v>0</v>
      </c>
      <c r="V48" s="170" t="s">
        <v>44</v>
      </c>
      <c r="W48" s="63">
        <f t="shared" ref="W48" si="274">IF(V48=0,0)+IF(V48=1,1)+IF(V48=2,2)+IF(V48=3,3)+IF(V48=4,4)+IF(V48=5,5)</f>
        <v>0</v>
      </c>
      <c r="X48" s="56"/>
    </row>
    <row r="49" spans="1:24" s="12" customFormat="1" ht="15" customHeight="1" x14ac:dyDescent="0.2">
      <c r="A49" s="202"/>
      <c r="B49" s="148" t="s">
        <v>104</v>
      </c>
      <c r="C49" s="59"/>
      <c r="D49" s="166" t="s">
        <v>44</v>
      </c>
      <c r="E49" s="63">
        <f t="shared" si="210"/>
        <v>0</v>
      </c>
      <c r="F49" s="168" t="s">
        <v>44</v>
      </c>
      <c r="G49" s="63">
        <f t="shared" si="210"/>
        <v>0</v>
      </c>
      <c r="H49" s="170" t="s">
        <v>44</v>
      </c>
      <c r="I49" s="63">
        <f t="shared" ref="I49" si="275">IF(H49=0,0)+IF(H49=1,1)+IF(H49=2,2)+IF(H49=3,3)+IF(H49=4,4)+IF(H49=5,5)</f>
        <v>0</v>
      </c>
      <c r="J49" s="170" t="s">
        <v>44</v>
      </c>
      <c r="K49" s="63">
        <f t="shared" ref="K49" si="276">IF(J49=0,0)+IF(J49=1,1)+IF(J49=2,2)+IF(J49=3,3)+IF(J49=4,4)+IF(J49=5,5)</f>
        <v>0</v>
      </c>
      <c r="L49" s="170" t="s">
        <v>44</v>
      </c>
      <c r="M49" s="63">
        <f t="shared" ref="M49" si="277">IF(L49=0,0)+IF(L49=1,1)+IF(L49=2,2)+IF(L49=3,3)+IF(L49=4,4)+IF(L49=5,5)</f>
        <v>0</v>
      </c>
      <c r="N49" s="170" t="s">
        <v>44</v>
      </c>
      <c r="O49" s="63">
        <f t="shared" ref="O49" si="278">IF(N49=0,0)+IF(N49=1,1)+IF(N49=2,2)+IF(N49=3,3)+IF(N49=4,4)+IF(N49=5,5)</f>
        <v>0</v>
      </c>
      <c r="P49" s="170" t="s">
        <v>44</v>
      </c>
      <c r="Q49" s="63">
        <f t="shared" ref="Q49" si="279">IF(P49=0,0)+IF(P49=1,1)+IF(P49=2,2)+IF(P49=3,3)+IF(P49=4,4)+IF(P49=5,5)</f>
        <v>0</v>
      </c>
      <c r="R49" s="170" t="s">
        <v>44</v>
      </c>
      <c r="S49" s="63">
        <f t="shared" ref="S49" si="280">IF(R49=0,0)+IF(R49=1,1)+IF(R49=2,2)+IF(R49=3,3)+IF(R49=4,4)+IF(R49=5,5)</f>
        <v>0</v>
      </c>
      <c r="T49" s="170" t="s">
        <v>44</v>
      </c>
      <c r="U49" s="63">
        <f t="shared" ref="U49" si="281">IF(T49=0,0)+IF(T49=1,1)+IF(T49=2,2)+IF(T49=3,3)+IF(T49=4,4)+IF(T49=5,5)</f>
        <v>0</v>
      </c>
      <c r="V49" s="170" t="s">
        <v>44</v>
      </c>
      <c r="W49" s="63">
        <f t="shared" ref="W49" si="282">IF(V49=0,0)+IF(V49=1,1)+IF(V49=2,2)+IF(V49=3,3)+IF(V49=4,4)+IF(V49=5,5)</f>
        <v>0</v>
      </c>
      <c r="X49" s="56"/>
    </row>
    <row r="50" spans="1:24" s="12" customFormat="1" ht="15" customHeight="1" x14ac:dyDescent="0.2">
      <c r="A50" s="147"/>
      <c r="B50" s="148" t="s">
        <v>0</v>
      </c>
      <c r="C50" s="59"/>
      <c r="D50" s="166" t="s">
        <v>44</v>
      </c>
      <c r="E50" s="63">
        <f t="shared" si="210"/>
        <v>0</v>
      </c>
      <c r="F50" s="168" t="s">
        <v>44</v>
      </c>
      <c r="G50" s="63">
        <f t="shared" si="210"/>
        <v>0</v>
      </c>
      <c r="H50" s="170" t="s">
        <v>44</v>
      </c>
      <c r="I50" s="63">
        <f t="shared" ref="I50" si="283">IF(H50=0,0)+IF(H50=1,1)+IF(H50=2,2)+IF(H50=3,3)+IF(H50=4,4)+IF(H50=5,5)</f>
        <v>0</v>
      </c>
      <c r="J50" s="170" t="s">
        <v>44</v>
      </c>
      <c r="K50" s="63">
        <f t="shared" ref="K50" si="284">IF(J50=0,0)+IF(J50=1,1)+IF(J50=2,2)+IF(J50=3,3)+IF(J50=4,4)+IF(J50=5,5)</f>
        <v>0</v>
      </c>
      <c r="L50" s="170" t="s">
        <v>44</v>
      </c>
      <c r="M50" s="63">
        <f t="shared" ref="M50" si="285">IF(L50=0,0)+IF(L50=1,1)+IF(L50=2,2)+IF(L50=3,3)+IF(L50=4,4)+IF(L50=5,5)</f>
        <v>0</v>
      </c>
      <c r="N50" s="170" t="s">
        <v>44</v>
      </c>
      <c r="O50" s="63">
        <f t="shared" ref="O50" si="286">IF(N50=0,0)+IF(N50=1,1)+IF(N50=2,2)+IF(N50=3,3)+IF(N50=4,4)+IF(N50=5,5)</f>
        <v>0</v>
      </c>
      <c r="P50" s="170" t="s">
        <v>44</v>
      </c>
      <c r="Q50" s="63">
        <f t="shared" ref="Q50" si="287">IF(P50=0,0)+IF(P50=1,1)+IF(P50=2,2)+IF(P50=3,3)+IF(P50=4,4)+IF(P50=5,5)</f>
        <v>0</v>
      </c>
      <c r="R50" s="170" t="s">
        <v>44</v>
      </c>
      <c r="S50" s="63">
        <f t="shared" ref="S50" si="288">IF(R50=0,0)+IF(R50=1,1)+IF(R50=2,2)+IF(R50=3,3)+IF(R50=4,4)+IF(R50=5,5)</f>
        <v>0</v>
      </c>
      <c r="T50" s="170" t="s">
        <v>44</v>
      </c>
      <c r="U50" s="63">
        <f t="shared" ref="U50" si="289">IF(T50=0,0)+IF(T50=1,1)+IF(T50=2,2)+IF(T50=3,3)+IF(T50=4,4)+IF(T50=5,5)</f>
        <v>0</v>
      </c>
      <c r="V50" s="170" t="s">
        <v>44</v>
      </c>
      <c r="W50" s="63">
        <f t="shared" ref="W50" si="290">IF(V50=0,0)+IF(V50=1,1)+IF(V50=2,2)+IF(V50=3,3)+IF(V50=4,4)+IF(V50=5,5)</f>
        <v>0</v>
      </c>
      <c r="X50" s="56"/>
    </row>
    <row r="51" spans="1:24" s="12" customFormat="1" ht="15" customHeight="1" x14ac:dyDescent="0.2">
      <c r="A51" s="147"/>
      <c r="B51" s="148" t="s">
        <v>1</v>
      </c>
      <c r="C51" s="59"/>
      <c r="D51" s="166" t="s">
        <v>44</v>
      </c>
      <c r="E51" s="63">
        <f t="shared" si="210"/>
        <v>0</v>
      </c>
      <c r="F51" s="168" t="s">
        <v>44</v>
      </c>
      <c r="G51" s="63">
        <f t="shared" si="210"/>
        <v>0</v>
      </c>
      <c r="H51" s="170" t="s">
        <v>44</v>
      </c>
      <c r="I51" s="63">
        <f t="shared" ref="I51" si="291">IF(H51=0,0)+IF(H51=1,1)+IF(H51=2,2)+IF(H51=3,3)+IF(H51=4,4)+IF(H51=5,5)</f>
        <v>0</v>
      </c>
      <c r="J51" s="170" t="s">
        <v>44</v>
      </c>
      <c r="K51" s="63">
        <f t="shared" ref="K51" si="292">IF(J51=0,0)+IF(J51=1,1)+IF(J51=2,2)+IF(J51=3,3)+IF(J51=4,4)+IF(J51=5,5)</f>
        <v>0</v>
      </c>
      <c r="L51" s="170" t="s">
        <v>44</v>
      </c>
      <c r="M51" s="63">
        <f t="shared" ref="M51" si="293">IF(L51=0,0)+IF(L51=1,1)+IF(L51=2,2)+IF(L51=3,3)+IF(L51=4,4)+IF(L51=5,5)</f>
        <v>0</v>
      </c>
      <c r="N51" s="170" t="s">
        <v>44</v>
      </c>
      <c r="O51" s="63">
        <f t="shared" ref="O51" si="294">IF(N51=0,0)+IF(N51=1,1)+IF(N51=2,2)+IF(N51=3,3)+IF(N51=4,4)+IF(N51=5,5)</f>
        <v>0</v>
      </c>
      <c r="P51" s="170" t="s">
        <v>44</v>
      </c>
      <c r="Q51" s="63">
        <f t="shared" ref="Q51" si="295">IF(P51=0,0)+IF(P51=1,1)+IF(P51=2,2)+IF(P51=3,3)+IF(P51=4,4)+IF(P51=5,5)</f>
        <v>0</v>
      </c>
      <c r="R51" s="170" t="s">
        <v>44</v>
      </c>
      <c r="S51" s="63">
        <f t="shared" ref="S51" si="296">IF(R51=0,0)+IF(R51=1,1)+IF(R51=2,2)+IF(R51=3,3)+IF(R51=4,4)+IF(R51=5,5)</f>
        <v>0</v>
      </c>
      <c r="T51" s="170" t="s">
        <v>44</v>
      </c>
      <c r="U51" s="63">
        <f t="shared" ref="U51" si="297">IF(T51=0,0)+IF(T51=1,1)+IF(T51=2,2)+IF(T51=3,3)+IF(T51=4,4)+IF(T51=5,5)</f>
        <v>0</v>
      </c>
      <c r="V51" s="170" t="s">
        <v>44</v>
      </c>
      <c r="W51" s="63">
        <f t="shared" ref="W51" si="298">IF(V51=0,0)+IF(V51=1,1)+IF(V51=2,2)+IF(V51=3,3)+IF(V51=4,4)+IF(V51=5,5)</f>
        <v>0</v>
      </c>
      <c r="X51" s="56"/>
    </row>
    <row r="52" spans="1:24" s="12" customFormat="1" ht="15" customHeight="1" x14ac:dyDescent="0.2">
      <c r="A52" s="147"/>
      <c r="B52" s="148" t="s">
        <v>2</v>
      </c>
      <c r="C52" s="59"/>
      <c r="D52" s="166" t="s">
        <v>44</v>
      </c>
      <c r="E52" s="63">
        <f t="shared" si="210"/>
        <v>0</v>
      </c>
      <c r="F52" s="168" t="s">
        <v>44</v>
      </c>
      <c r="G52" s="63">
        <f t="shared" si="210"/>
        <v>0</v>
      </c>
      <c r="H52" s="170" t="s">
        <v>44</v>
      </c>
      <c r="I52" s="63">
        <f t="shared" ref="I52" si="299">IF(H52=0,0)+IF(H52=1,1)+IF(H52=2,2)+IF(H52=3,3)+IF(H52=4,4)+IF(H52=5,5)</f>
        <v>0</v>
      </c>
      <c r="J52" s="170" t="s">
        <v>44</v>
      </c>
      <c r="K52" s="63">
        <f t="shared" ref="K52" si="300">IF(J52=0,0)+IF(J52=1,1)+IF(J52=2,2)+IF(J52=3,3)+IF(J52=4,4)+IF(J52=5,5)</f>
        <v>0</v>
      </c>
      <c r="L52" s="170" t="s">
        <v>44</v>
      </c>
      <c r="M52" s="63">
        <f t="shared" ref="M52" si="301">IF(L52=0,0)+IF(L52=1,1)+IF(L52=2,2)+IF(L52=3,3)+IF(L52=4,4)+IF(L52=5,5)</f>
        <v>0</v>
      </c>
      <c r="N52" s="170" t="s">
        <v>44</v>
      </c>
      <c r="O52" s="63">
        <f t="shared" ref="O52" si="302">IF(N52=0,0)+IF(N52=1,1)+IF(N52=2,2)+IF(N52=3,3)+IF(N52=4,4)+IF(N52=5,5)</f>
        <v>0</v>
      </c>
      <c r="P52" s="170" t="s">
        <v>44</v>
      </c>
      <c r="Q52" s="63">
        <f t="shared" ref="Q52" si="303">IF(P52=0,0)+IF(P52=1,1)+IF(P52=2,2)+IF(P52=3,3)+IF(P52=4,4)+IF(P52=5,5)</f>
        <v>0</v>
      </c>
      <c r="R52" s="170" t="s">
        <v>44</v>
      </c>
      <c r="S52" s="63">
        <f t="shared" ref="S52" si="304">IF(R52=0,0)+IF(R52=1,1)+IF(R52=2,2)+IF(R52=3,3)+IF(R52=4,4)+IF(R52=5,5)</f>
        <v>0</v>
      </c>
      <c r="T52" s="170" t="s">
        <v>44</v>
      </c>
      <c r="U52" s="63">
        <f t="shared" ref="U52" si="305">IF(T52=0,0)+IF(T52=1,1)+IF(T52=2,2)+IF(T52=3,3)+IF(T52=4,4)+IF(T52=5,5)</f>
        <v>0</v>
      </c>
      <c r="V52" s="170" t="s">
        <v>44</v>
      </c>
      <c r="W52" s="63">
        <f t="shared" ref="W52" si="306">IF(V52=0,0)+IF(V52=1,1)+IF(V52=2,2)+IF(V52=3,3)+IF(V52=4,4)+IF(V52=5,5)</f>
        <v>0</v>
      </c>
      <c r="X52" s="56"/>
    </row>
    <row r="53" spans="1:24" s="12" customFormat="1" ht="15" customHeight="1" thickBot="1" x14ac:dyDescent="0.25">
      <c r="A53" s="155"/>
      <c r="B53" s="156" t="s">
        <v>3</v>
      </c>
      <c r="C53" s="59"/>
      <c r="D53" s="166" t="s">
        <v>44</v>
      </c>
      <c r="E53" s="63">
        <f t="shared" si="210"/>
        <v>0</v>
      </c>
      <c r="F53" s="168" t="s">
        <v>44</v>
      </c>
      <c r="G53" s="63">
        <f t="shared" si="210"/>
        <v>0</v>
      </c>
      <c r="H53" s="170" t="s">
        <v>44</v>
      </c>
      <c r="I53" s="63">
        <f t="shared" ref="I53" si="307">IF(H53=0,0)+IF(H53=1,1)+IF(H53=2,2)+IF(H53=3,3)+IF(H53=4,4)+IF(H53=5,5)</f>
        <v>0</v>
      </c>
      <c r="J53" s="170" t="s">
        <v>44</v>
      </c>
      <c r="K53" s="63">
        <f t="shared" ref="K53" si="308">IF(J53=0,0)+IF(J53=1,1)+IF(J53=2,2)+IF(J53=3,3)+IF(J53=4,4)+IF(J53=5,5)</f>
        <v>0</v>
      </c>
      <c r="L53" s="170" t="s">
        <v>44</v>
      </c>
      <c r="M53" s="63">
        <f t="shared" ref="M53" si="309">IF(L53=0,0)+IF(L53=1,1)+IF(L53=2,2)+IF(L53=3,3)+IF(L53=4,4)+IF(L53=5,5)</f>
        <v>0</v>
      </c>
      <c r="N53" s="170" t="s">
        <v>44</v>
      </c>
      <c r="O53" s="63">
        <f t="shared" ref="O53" si="310">IF(N53=0,0)+IF(N53=1,1)+IF(N53=2,2)+IF(N53=3,3)+IF(N53=4,4)+IF(N53=5,5)</f>
        <v>0</v>
      </c>
      <c r="P53" s="170" t="s">
        <v>44</v>
      </c>
      <c r="Q53" s="63">
        <f t="shared" ref="Q53" si="311">IF(P53=0,0)+IF(P53=1,1)+IF(P53=2,2)+IF(P53=3,3)+IF(P53=4,4)+IF(P53=5,5)</f>
        <v>0</v>
      </c>
      <c r="R53" s="170" t="s">
        <v>44</v>
      </c>
      <c r="S53" s="63">
        <f t="shared" ref="S53" si="312">IF(R53=0,0)+IF(R53=1,1)+IF(R53=2,2)+IF(R53=3,3)+IF(R53=4,4)+IF(R53=5,5)</f>
        <v>0</v>
      </c>
      <c r="T53" s="170" t="s">
        <v>44</v>
      </c>
      <c r="U53" s="63">
        <f t="shared" ref="U53" si="313">IF(T53=0,0)+IF(T53=1,1)+IF(T53=2,2)+IF(T53=3,3)+IF(T53=4,4)+IF(T53=5,5)</f>
        <v>0</v>
      </c>
      <c r="V53" s="170" t="s">
        <v>44</v>
      </c>
      <c r="W53" s="63">
        <f t="shared" ref="W53" si="314">IF(V53=0,0)+IF(V53=1,1)+IF(V53=2,2)+IF(V53=3,3)+IF(V53=4,4)+IF(V53=5,5)</f>
        <v>0</v>
      </c>
      <c r="X53" s="56"/>
    </row>
    <row r="54" spans="1:24" s="12" customFormat="1" ht="15" customHeight="1" x14ac:dyDescent="0.2">
      <c r="A54" s="147" t="s">
        <v>4</v>
      </c>
      <c r="B54" s="148" t="s">
        <v>5</v>
      </c>
      <c r="C54" s="59"/>
      <c r="D54" s="166" t="s">
        <v>44</v>
      </c>
      <c r="E54" s="63">
        <f t="shared" si="210"/>
        <v>0</v>
      </c>
      <c r="F54" s="168" t="s">
        <v>44</v>
      </c>
      <c r="G54" s="63">
        <f t="shared" si="210"/>
        <v>0</v>
      </c>
      <c r="H54" s="170" t="s">
        <v>44</v>
      </c>
      <c r="I54" s="63">
        <f t="shared" ref="I54" si="315">IF(H54=0,0)+IF(H54=1,1)+IF(H54=2,2)+IF(H54=3,3)+IF(H54=4,4)+IF(H54=5,5)</f>
        <v>0</v>
      </c>
      <c r="J54" s="170" t="s">
        <v>44</v>
      </c>
      <c r="K54" s="63">
        <f t="shared" ref="K54" si="316">IF(J54=0,0)+IF(J54=1,1)+IF(J54=2,2)+IF(J54=3,3)+IF(J54=4,4)+IF(J54=5,5)</f>
        <v>0</v>
      </c>
      <c r="L54" s="170" t="s">
        <v>44</v>
      </c>
      <c r="M54" s="63">
        <f t="shared" ref="M54" si="317">IF(L54=0,0)+IF(L54=1,1)+IF(L54=2,2)+IF(L54=3,3)+IF(L54=4,4)+IF(L54=5,5)</f>
        <v>0</v>
      </c>
      <c r="N54" s="170" t="s">
        <v>44</v>
      </c>
      <c r="O54" s="63">
        <f t="shared" ref="O54" si="318">IF(N54=0,0)+IF(N54=1,1)+IF(N54=2,2)+IF(N54=3,3)+IF(N54=4,4)+IF(N54=5,5)</f>
        <v>0</v>
      </c>
      <c r="P54" s="170" t="s">
        <v>44</v>
      </c>
      <c r="Q54" s="63">
        <f t="shared" ref="Q54" si="319">IF(P54=0,0)+IF(P54=1,1)+IF(P54=2,2)+IF(P54=3,3)+IF(P54=4,4)+IF(P54=5,5)</f>
        <v>0</v>
      </c>
      <c r="R54" s="170" t="s">
        <v>44</v>
      </c>
      <c r="S54" s="63">
        <f t="shared" ref="S54" si="320">IF(R54=0,0)+IF(R54=1,1)+IF(R54=2,2)+IF(R54=3,3)+IF(R54=4,4)+IF(R54=5,5)</f>
        <v>0</v>
      </c>
      <c r="T54" s="170" t="s">
        <v>44</v>
      </c>
      <c r="U54" s="63">
        <f t="shared" ref="U54" si="321">IF(T54=0,0)+IF(T54=1,1)+IF(T54=2,2)+IF(T54=3,3)+IF(T54=4,4)+IF(T54=5,5)</f>
        <v>0</v>
      </c>
      <c r="V54" s="170" t="s">
        <v>44</v>
      </c>
      <c r="W54" s="63">
        <f t="shared" ref="W54" si="322">IF(V54=0,0)+IF(V54=1,1)+IF(V54=2,2)+IF(V54=3,3)+IF(V54=4,4)+IF(V54=5,5)</f>
        <v>0</v>
      </c>
      <c r="X54" s="56"/>
    </row>
    <row r="55" spans="1:24" s="12" customFormat="1" ht="15" customHeight="1" x14ac:dyDescent="0.2">
      <c r="A55" s="147"/>
      <c r="B55" s="148" t="s">
        <v>112</v>
      </c>
      <c r="C55" s="59"/>
      <c r="D55" s="166" t="s">
        <v>44</v>
      </c>
      <c r="E55" s="63">
        <f t="shared" si="210"/>
        <v>0</v>
      </c>
      <c r="F55" s="168" t="s">
        <v>44</v>
      </c>
      <c r="G55" s="63">
        <f t="shared" si="210"/>
        <v>0</v>
      </c>
      <c r="H55" s="170" t="s">
        <v>44</v>
      </c>
      <c r="I55" s="63">
        <f t="shared" ref="I55" si="323">IF(H55=0,0)+IF(H55=1,1)+IF(H55=2,2)+IF(H55=3,3)+IF(H55=4,4)+IF(H55=5,5)</f>
        <v>0</v>
      </c>
      <c r="J55" s="170" t="s">
        <v>44</v>
      </c>
      <c r="K55" s="63">
        <f t="shared" ref="K55" si="324">IF(J55=0,0)+IF(J55=1,1)+IF(J55=2,2)+IF(J55=3,3)+IF(J55=4,4)+IF(J55=5,5)</f>
        <v>0</v>
      </c>
      <c r="L55" s="170" t="s">
        <v>44</v>
      </c>
      <c r="M55" s="63">
        <f t="shared" ref="M55" si="325">IF(L55=0,0)+IF(L55=1,1)+IF(L55=2,2)+IF(L55=3,3)+IF(L55=4,4)+IF(L55=5,5)</f>
        <v>0</v>
      </c>
      <c r="N55" s="170" t="s">
        <v>44</v>
      </c>
      <c r="O55" s="63">
        <f t="shared" ref="O55" si="326">IF(N55=0,0)+IF(N55=1,1)+IF(N55=2,2)+IF(N55=3,3)+IF(N55=4,4)+IF(N55=5,5)</f>
        <v>0</v>
      </c>
      <c r="P55" s="170" t="s">
        <v>44</v>
      </c>
      <c r="Q55" s="63">
        <f t="shared" ref="Q55" si="327">IF(P55=0,0)+IF(P55=1,1)+IF(P55=2,2)+IF(P55=3,3)+IF(P55=4,4)+IF(P55=5,5)</f>
        <v>0</v>
      </c>
      <c r="R55" s="170" t="s">
        <v>44</v>
      </c>
      <c r="S55" s="63">
        <f t="shared" ref="S55" si="328">IF(R55=0,0)+IF(R55=1,1)+IF(R55=2,2)+IF(R55=3,3)+IF(R55=4,4)+IF(R55=5,5)</f>
        <v>0</v>
      </c>
      <c r="T55" s="170" t="s">
        <v>44</v>
      </c>
      <c r="U55" s="63">
        <f t="shared" ref="U55" si="329">IF(T55=0,0)+IF(T55=1,1)+IF(T55=2,2)+IF(T55=3,3)+IF(T55=4,4)+IF(T55=5,5)</f>
        <v>0</v>
      </c>
      <c r="V55" s="170" t="s">
        <v>44</v>
      </c>
      <c r="W55" s="63">
        <f t="shared" ref="W55" si="330">IF(V55=0,0)+IF(V55=1,1)+IF(V55=2,2)+IF(V55=3,3)+IF(V55=4,4)+IF(V55=5,5)</f>
        <v>0</v>
      </c>
      <c r="X55" s="56"/>
    </row>
    <row r="56" spans="1:24" s="12" customFormat="1" ht="15" customHeight="1" x14ac:dyDescent="0.2">
      <c r="A56" s="147"/>
      <c r="B56" s="148" t="s">
        <v>6</v>
      </c>
      <c r="C56" s="59"/>
      <c r="D56" s="166" t="s">
        <v>44</v>
      </c>
      <c r="E56" s="63">
        <f t="shared" si="210"/>
        <v>0</v>
      </c>
      <c r="F56" s="168" t="s">
        <v>44</v>
      </c>
      <c r="G56" s="63">
        <f t="shared" si="210"/>
        <v>0</v>
      </c>
      <c r="H56" s="170" t="s">
        <v>44</v>
      </c>
      <c r="I56" s="63">
        <f t="shared" ref="I56" si="331">IF(H56=0,0)+IF(H56=1,1)+IF(H56=2,2)+IF(H56=3,3)+IF(H56=4,4)+IF(H56=5,5)</f>
        <v>0</v>
      </c>
      <c r="J56" s="170" t="s">
        <v>44</v>
      </c>
      <c r="K56" s="63">
        <f t="shared" ref="K56" si="332">IF(J56=0,0)+IF(J56=1,1)+IF(J56=2,2)+IF(J56=3,3)+IF(J56=4,4)+IF(J56=5,5)</f>
        <v>0</v>
      </c>
      <c r="L56" s="170" t="s">
        <v>44</v>
      </c>
      <c r="M56" s="63">
        <f t="shared" ref="M56" si="333">IF(L56=0,0)+IF(L56=1,1)+IF(L56=2,2)+IF(L56=3,3)+IF(L56=4,4)+IF(L56=5,5)</f>
        <v>0</v>
      </c>
      <c r="N56" s="170" t="s">
        <v>44</v>
      </c>
      <c r="O56" s="63">
        <f t="shared" ref="O56" si="334">IF(N56=0,0)+IF(N56=1,1)+IF(N56=2,2)+IF(N56=3,3)+IF(N56=4,4)+IF(N56=5,5)</f>
        <v>0</v>
      </c>
      <c r="P56" s="170" t="s">
        <v>44</v>
      </c>
      <c r="Q56" s="63">
        <f t="shared" ref="Q56" si="335">IF(P56=0,0)+IF(P56=1,1)+IF(P56=2,2)+IF(P56=3,3)+IF(P56=4,4)+IF(P56=5,5)</f>
        <v>0</v>
      </c>
      <c r="R56" s="170" t="s">
        <v>44</v>
      </c>
      <c r="S56" s="63">
        <f t="shared" ref="S56" si="336">IF(R56=0,0)+IF(R56=1,1)+IF(R56=2,2)+IF(R56=3,3)+IF(R56=4,4)+IF(R56=5,5)</f>
        <v>0</v>
      </c>
      <c r="T56" s="170" t="s">
        <v>44</v>
      </c>
      <c r="U56" s="63">
        <f t="shared" ref="U56" si="337">IF(T56=0,0)+IF(T56=1,1)+IF(T56=2,2)+IF(T56=3,3)+IF(T56=4,4)+IF(T56=5,5)</f>
        <v>0</v>
      </c>
      <c r="V56" s="170" t="s">
        <v>44</v>
      </c>
      <c r="W56" s="63">
        <f t="shared" ref="W56" si="338">IF(V56=0,0)+IF(V56=1,1)+IF(V56=2,2)+IF(V56=3,3)+IF(V56=4,4)+IF(V56=5,5)</f>
        <v>0</v>
      </c>
      <c r="X56" s="56"/>
    </row>
    <row r="57" spans="1:24" s="12" customFormat="1" ht="15" customHeight="1" thickBot="1" x14ac:dyDescent="0.25">
      <c r="A57" s="147"/>
      <c r="B57" s="149" t="s">
        <v>7</v>
      </c>
      <c r="C57" s="59"/>
      <c r="D57" s="167" t="s">
        <v>44</v>
      </c>
      <c r="E57" s="63">
        <f t="shared" si="210"/>
        <v>0</v>
      </c>
      <c r="F57" s="169" t="s">
        <v>44</v>
      </c>
      <c r="G57" s="63">
        <f t="shared" si="210"/>
        <v>0</v>
      </c>
      <c r="H57" s="171" t="s">
        <v>44</v>
      </c>
      <c r="I57" s="63">
        <f t="shared" ref="I57" si="339">IF(H57=0,0)+IF(H57=1,1)+IF(H57=2,2)+IF(H57=3,3)+IF(H57=4,4)+IF(H57=5,5)</f>
        <v>0</v>
      </c>
      <c r="J57" s="171" t="s">
        <v>44</v>
      </c>
      <c r="K57" s="63">
        <f t="shared" ref="K57" si="340">IF(J57=0,0)+IF(J57=1,1)+IF(J57=2,2)+IF(J57=3,3)+IF(J57=4,4)+IF(J57=5,5)</f>
        <v>0</v>
      </c>
      <c r="L57" s="171" t="s">
        <v>44</v>
      </c>
      <c r="M57" s="63">
        <f t="shared" ref="M57" si="341">IF(L57=0,0)+IF(L57=1,1)+IF(L57=2,2)+IF(L57=3,3)+IF(L57=4,4)+IF(L57=5,5)</f>
        <v>0</v>
      </c>
      <c r="N57" s="171" t="s">
        <v>44</v>
      </c>
      <c r="O57" s="63">
        <f t="shared" ref="O57" si="342">IF(N57=0,0)+IF(N57=1,1)+IF(N57=2,2)+IF(N57=3,3)+IF(N57=4,4)+IF(N57=5,5)</f>
        <v>0</v>
      </c>
      <c r="P57" s="171" t="s">
        <v>44</v>
      </c>
      <c r="Q57" s="63">
        <f t="shared" ref="Q57" si="343">IF(P57=0,0)+IF(P57=1,1)+IF(P57=2,2)+IF(P57=3,3)+IF(P57=4,4)+IF(P57=5,5)</f>
        <v>0</v>
      </c>
      <c r="R57" s="171" t="s">
        <v>44</v>
      </c>
      <c r="S57" s="63">
        <f t="shared" ref="S57" si="344">IF(R57=0,0)+IF(R57=1,1)+IF(R57=2,2)+IF(R57=3,3)+IF(R57=4,4)+IF(R57=5,5)</f>
        <v>0</v>
      </c>
      <c r="T57" s="171" t="s">
        <v>44</v>
      </c>
      <c r="U57" s="63">
        <f t="shared" ref="U57" si="345">IF(T57=0,0)+IF(T57=1,1)+IF(T57=2,2)+IF(T57=3,3)+IF(T57=4,4)+IF(T57=5,5)</f>
        <v>0</v>
      </c>
      <c r="V57" s="171" t="s">
        <v>44</v>
      </c>
      <c r="W57" s="63">
        <f t="shared" ref="W57" si="346">IF(V57=0,0)+IF(V57=1,1)+IF(V57=2,2)+IF(V57=3,3)+IF(V57=4,4)+IF(V57=5,5)</f>
        <v>0</v>
      </c>
      <c r="X57" s="56"/>
    </row>
    <row r="58" spans="1:24" s="92" customFormat="1" ht="15" customHeight="1" thickBot="1" x14ac:dyDescent="0.25">
      <c r="A58" s="186" t="s">
        <v>37</v>
      </c>
      <c r="B58" s="187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87"/>
      <c r="S58" s="187"/>
      <c r="T58" s="187"/>
      <c r="U58" s="187"/>
      <c r="V58" s="187"/>
      <c r="W58" s="188"/>
      <c r="X58" s="91"/>
    </row>
    <row r="59" spans="1:24" s="12" customFormat="1" ht="15" customHeight="1" x14ac:dyDescent="0.2">
      <c r="A59" s="147" t="s">
        <v>8</v>
      </c>
      <c r="B59" s="157" t="s">
        <v>9</v>
      </c>
      <c r="C59" s="59"/>
      <c r="D59" s="166" t="s">
        <v>44</v>
      </c>
      <c r="E59" s="63">
        <f>IF(D59=0,0)+IF(D59=1,1)+IF(D59=2,2)+IF(D59=3,3)+IF(D59=4,4)+IF(D59=5,5)</f>
        <v>0</v>
      </c>
      <c r="F59" s="168" t="s">
        <v>44</v>
      </c>
      <c r="G59" s="63">
        <f>IF(F59=0,0)+IF(F59=1,1)+IF(F59=2,2)+IF(F59=3,3)+IF(F59=4,4)+IF(F59=5,5)</f>
        <v>0</v>
      </c>
      <c r="H59" s="170" t="s">
        <v>44</v>
      </c>
      <c r="I59" s="63">
        <f>IF(H59=0,0)+IF(H59=1,1)+IF(H59=2,2)+IF(H59=3,3)+IF(H59=4,4)+IF(H59=5,5)</f>
        <v>0</v>
      </c>
      <c r="J59" s="170" t="s">
        <v>44</v>
      </c>
      <c r="K59" s="63">
        <f>IF(J59=0,0)+IF(J59=1,1)+IF(J59=2,2)+IF(J59=3,3)+IF(J59=4,4)+IF(J59=5,5)</f>
        <v>0</v>
      </c>
      <c r="L59" s="170" t="s">
        <v>44</v>
      </c>
      <c r="M59" s="63">
        <f>IF(L59=0,0)+IF(L59=1,1)+IF(L59=2,2)+IF(L59=3,3)+IF(L59=4,4)+IF(L59=5,5)</f>
        <v>0</v>
      </c>
      <c r="N59" s="170" t="s">
        <v>44</v>
      </c>
      <c r="O59" s="63">
        <f>IF(N59=0,0)+IF(N59=1,1)+IF(N59=2,2)+IF(N59=3,3)+IF(N59=4,4)+IF(N59=5,5)</f>
        <v>0</v>
      </c>
      <c r="P59" s="170" t="s">
        <v>44</v>
      </c>
      <c r="Q59" s="63">
        <f>IF(P59=0,0)+IF(P59=1,1)+IF(P59=2,2)+IF(P59=3,3)+IF(P59=4,4)+IF(P59=5,5)</f>
        <v>0</v>
      </c>
      <c r="R59" s="170" t="s">
        <v>44</v>
      </c>
      <c r="S59" s="63">
        <f>IF(R59=0,0)+IF(R59=1,1)+IF(R59=2,2)+IF(R59=3,3)+IF(R59=4,4)+IF(R59=5,5)</f>
        <v>0</v>
      </c>
      <c r="T59" s="170" t="s">
        <v>44</v>
      </c>
      <c r="U59" s="63">
        <f>IF(T59=0,0)+IF(T59=1,1)+IF(T59=2,2)+IF(T59=3,3)+IF(T59=4,4)+IF(T59=5,5)</f>
        <v>0</v>
      </c>
      <c r="V59" s="170" t="s">
        <v>44</v>
      </c>
      <c r="W59" s="63">
        <f>IF(V59=0,0)+IF(V59=1,1)+IF(V59=2,2)+IF(V59=3,3)+IF(V59=4,4)+IF(V59=5,5)</f>
        <v>0</v>
      </c>
      <c r="X59" s="56"/>
    </row>
    <row r="60" spans="1:24" s="12" customFormat="1" ht="15" customHeight="1" x14ac:dyDescent="0.2">
      <c r="A60" s="147"/>
      <c r="B60" s="157" t="s">
        <v>10</v>
      </c>
      <c r="C60" s="59"/>
      <c r="D60" s="166" t="s">
        <v>44</v>
      </c>
      <c r="E60" s="63">
        <f t="shared" ref="E60:G77" si="347">IF(D60=0,0)+IF(D60=1,1)+IF(D60=2,2)+IF(D60=3,3)+IF(D60=4,4)+IF(D60=5,5)</f>
        <v>0</v>
      </c>
      <c r="F60" s="168" t="s">
        <v>44</v>
      </c>
      <c r="G60" s="63">
        <f t="shared" si="347"/>
        <v>0</v>
      </c>
      <c r="H60" s="170" t="s">
        <v>44</v>
      </c>
      <c r="I60" s="63">
        <f t="shared" ref="I60" si="348">IF(H60=0,0)+IF(H60=1,1)+IF(H60=2,2)+IF(H60=3,3)+IF(H60=4,4)+IF(H60=5,5)</f>
        <v>0</v>
      </c>
      <c r="J60" s="170" t="s">
        <v>44</v>
      </c>
      <c r="K60" s="63">
        <f t="shared" ref="K60" si="349">IF(J60=0,0)+IF(J60=1,1)+IF(J60=2,2)+IF(J60=3,3)+IF(J60=4,4)+IF(J60=5,5)</f>
        <v>0</v>
      </c>
      <c r="L60" s="170" t="s">
        <v>44</v>
      </c>
      <c r="M60" s="63">
        <f t="shared" ref="M60" si="350">IF(L60=0,0)+IF(L60=1,1)+IF(L60=2,2)+IF(L60=3,3)+IF(L60=4,4)+IF(L60=5,5)</f>
        <v>0</v>
      </c>
      <c r="N60" s="170" t="s">
        <v>44</v>
      </c>
      <c r="O60" s="63">
        <f t="shared" ref="O60" si="351">IF(N60=0,0)+IF(N60=1,1)+IF(N60=2,2)+IF(N60=3,3)+IF(N60=4,4)+IF(N60=5,5)</f>
        <v>0</v>
      </c>
      <c r="P60" s="170" t="s">
        <v>44</v>
      </c>
      <c r="Q60" s="63">
        <f t="shared" ref="Q60" si="352">IF(P60=0,0)+IF(P60=1,1)+IF(P60=2,2)+IF(P60=3,3)+IF(P60=4,4)+IF(P60=5,5)</f>
        <v>0</v>
      </c>
      <c r="R60" s="170" t="s">
        <v>44</v>
      </c>
      <c r="S60" s="63">
        <f t="shared" ref="S60" si="353">IF(R60=0,0)+IF(R60=1,1)+IF(R60=2,2)+IF(R60=3,3)+IF(R60=4,4)+IF(R60=5,5)</f>
        <v>0</v>
      </c>
      <c r="T60" s="170" t="s">
        <v>44</v>
      </c>
      <c r="U60" s="63">
        <f t="shared" ref="U60" si="354">IF(T60=0,0)+IF(T60=1,1)+IF(T60=2,2)+IF(T60=3,3)+IF(T60=4,4)+IF(T60=5,5)</f>
        <v>0</v>
      </c>
      <c r="V60" s="170" t="s">
        <v>44</v>
      </c>
      <c r="W60" s="63">
        <f t="shared" ref="W60" si="355">IF(V60=0,0)+IF(V60=1,1)+IF(V60=2,2)+IF(V60=3,3)+IF(V60=4,4)+IF(V60=5,5)</f>
        <v>0</v>
      </c>
      <c r="X60" s="56"/>
    </row>
    <row r="61" spans="1:24" s="12" customFormat="1" ht="15" customHeight="1" thickBot="1" x14ac:dyDescent="0.25">
      <c r="A61" s="155"/>
      <c r="B61" s="158" t="s">
        <v>11</v>
      </c>
      <c r="C61" s="59"/>
      <c r="D61" s="166" t="s">
        <v>44</v>
      </c>
      <c r="E61" s="63">
        <f t="shared" si="347"/>
        <v>0</v>
      </c>
      <c r="F61" s="168" t="s">
        <v>44</v>
      </c>
      <c r="G61" s="63">
        <f t="shared" si="347"/>
        <v>0</v>
      </c>
      <c r="H61" s="170" t="s">
        <v>44</v>
      </c>
      <c r="I61" s="63">
        <f t="shared" ref="I61" si="356">IF(H61=0,0)+IF(H61=1,1)+IF(H61=2,2)+IF(H61=3,3)+IF(H61=4,4)+IF(H61=5,5)</f>
        <v>0</v>
      </c>
      <c r="J61" s="170" t="s">
        <v>44</v>
      </c>
      <c r="K61" s="63">
        <f t="shared" ref="K61" si="357">IF(J61=0,0)+IF(J61=1,1)+IF(J61=2,2)+IF(J61=3,3)+IF(J61=4,4)+IF(J61=5,5)</f>
        <v>0</v>
      </c>
      <c r="L61" s="170" t="s">
        <v>44</v>
      </c>
      <c r="M61" s="63">
        <f t="shared" ref="M61" si="358">IF(L61=0,0)+IF(L61=1,1)+IF(L61=2,2)+IF(L61=3,3)+IF(L61=4,4)+IF(L61=5,5)</f>
        <v>0</v>
      </c>
      <c r="N61" s="170" t="s">
        <v>44</v>
      </c>
      <c r="O61" s="63">
        <f t="shared" ref="O61" si="359">IF(N61=0,0)+IF(N61=1,1)+IF(N61=2,2)+IF(N61=3,3)+IF(N61=4,4)+IF(N61=5,5)</f>
        <v>0</v>
      </c>
      <c r="P61" s="170" t="s">
        <v>44</v>
      </c>
      <c r="Q61" s="63">
        <f t="shared" ref="Q61" si="360">IF(P61=0,0)+IF(P61=1,1)+IF(P61=2,2)+IF(P61=3,3)+IF(P61=4,4)+IF(P61=5,5)</f>
        <v>0</v>
      </c>
      <c r="R61" s="170" t="s">
        <v>44</v>
      </c>
      <c r="S61" s="63">
        <f t="shared" ref="S61" si="361">IF(R61=0,0)+IF(R61=1,1)+IF(R61=2,2)+IF(R61=3,3)+IF(R61=4,4)+IF(R61=5,5)</f>
        <v>0</v>
      </c>
      <c r="T61" s="170" t="s">
        <v>44</v>
      </c>
      <c r="U61" s="63">
        <f t="shared" ref="U61" si="362">IF(T61=0,0)+IF(T61=1,1)+IF(T61=2,2)+IF(T61=3,3)+IF(T61=4,4)+IF(T61=5,5)</f>
        <v>0</v>
      </c>
      <c r="V61" s="170" t="s">
        <v>44</v>
      </c>
      <c r="W61" s="63">
        <f t="shared" ref="W61" si="363">IF(V61=0,0)+IF(V61=1,1)+IF(V61=2,2)+IF(V61=3,3)+IF(V61=4,4)+IF(V61=5,5)</f>
        <v>0</v>
      </c>
      <c r="X61" s="56"/>
    </row>
    <row r="62" spans="1:24" s="12" customFormat="1" ht="15" customHeight="1" x14ac:dyDescent="0.2">
      <c r="A62" s="147" t="s">
        <v>12</v>
      </c>
      <c r="B62" s="157" t="s">
        <v>13</v>
      </c>
      <c r="C62" s="59"/>
      <c r="D62" s="166" t="s">
        <v>44</v>
      </c>
      <c r="E62" s="63">
        <f t="shared" si="347"/>
        <v>0</v>
      </c>
      <c r="F62" s="168" t="s">
        <v>44</v>
      </c>
      <c r="G62" s="63">
        <f t="shared" si="347"/>
        <v>0</v>
      </c>
      <c r="H62" s="170" t="s">
        <v>44</v>
      </c>
      <c r="I62" s="63">
        <f t="shared" ref="I62" si="364">IF(H62=0,0)+IF(H62=1,1)+IF(H62=2,2)+IF(H62=3,3)+IF(H62=4,4)+IF(H62=5,5)</f>
        <v>0</v>
      </c>
      <c r="J62" s="170" t="s">
        <v>44</v>
      </c>
      <c r="K62" s="63">
        <f t="shared" ref="K62" si="365">IF(J62=0,0)+IF(J62=1,1)+IF(J62=2,2)+IF(J62=3,3)+IF(J62=4,4)+IF(J62=5,5)</f>
        <v>0</v>
      </c>
      <c r="L62" s="170" t="s">
        <v>44</v>
      </c>
      <c r="M62" s="63">
        <f t="shared" ref="M62" si="366">IF(L62=0,0)+IF(L62=1,1)+IF(L62=2,2)+IF(L62=3,3)+IF(L62=4,4)+IF(L62=5,5)</f>
        <v>0</v>
      </c>
      <c r="N62" s="170" t="s">
        <v>44</v>
      </c>
      <c r="O62" s="63">
        <f t="shared" ref="O62" si="367">IF(N62=0,0)+IF(N62=1,1)+IF(N62=2,2)+IF(N62=3,3)+IF(N62=4,4)+IF(N62=5,5)</f>
        <v>0</v>
      </c>
      <c r="P62" s="170" t="s">
        <v>44</v>
      </c>
      <c r="Q62" s="63">
        <f t="shared" ref="Q62" si="368">IF(P62=0,0)+IF(P62=1,1)+IF(P62=2,2)+IF(P62=3,3)+IF(P62=4,4)+IF(P62=5,5)</f>
        <v>0</v>
      </c>
      <c r="R62" s="170" t="s">
        <v>44</v>
      </c>
      <c r="S62" s="63">
        <f t="shared" ref="S62" si="369">IF(R62=0,0)+IF(R62=1,1)+IF(R62=2,2)+IF(R62=3,3)+IF(R62=4,4)+IF(R62=5,5)</f>
        <v>0</v>
      </c>
      <c r="T62" s="170" t="s">
        <v>44</v>
      </c>
      <c r="U62" s="63">
        <f t="shared" ref="U62" si="370">IF(T62=0,0)+IF(T62=1,1)+IF(T62=2,2)+IF(T62=3,3)+IF(T62=4,4)+IF(T62=5,5)</f>
        <v>0</v>
      </c>
      <c r="V62" s="170" t="s">
        <v>44</v>
      </c>
      <c r="W62" s="63">
        <f t="shared" ref="W62" si="371">IF(V62=0,0)+IF(V62=1,1)+IF(V62=2,2)+IF(V62=3,3)+IF(V62=4,4)+IF(V62=5,5)</f>
        <v>0</v>
      </c>
      <c r="X62" s="56"/>
    </row>
    <row r="63" spans="1:24" s="12" customFormat="1" ht="15" customHeight="1" x14ac:dyDescent="0.2">
      <c r="A63" s="147"/>
      <c r="B63" s="157" t="s">
        <v>14</v>
      </c>
      <c r="C63" s="59"/>
      <c r="D63" s="166" t="s">
        <v>44</v>
      </c>
      <c r="E63" s="63">
        <f t="shared" si="347"/>
        <v>0</v>
      </c>
      <c r="F63" s="168" t="s">
        <v>44</v>
      </c>
      <c r="G63" s="63">
        <f t="shared" si="347"/>
        <v>0</v>
      </c>
      <c r="H63" s="170" t="s">
        <v>44</v>
      </c>
      <c r="I63" s="63">
        <f t="shared" ref="I63" si="372">IF(H63=0,0)+IF(H63=1,1)+IF(H63=2,2)+IF(H63=3,3)+IF(H63=4,4)+IF(H63=5,5)</f>
        <v>0</v>
      </c>
      <c r="J63" s="170" t="s">
        <v>44</v>
      </c>
      <c r="K63" s="63">
        <f t="shared" ref="K63" si="373">IF(J63=0,0)+IF(J63=1,1)+IF(J63=2,2)+IF(J63=3,3)+IF(J63=4,4)+IF(J63=5,5)</f>
        <v>0</v>
      </c>
      <c r="L63" s="170" t="s">
        <v>44</v>
      </c>
      <c r="M63" s="63">
        <f t="shared" ref="M63" si="374">IF(L63=0,0)+IF(L63=1,1)+IF(L63=2,2)+IF(L63=3,3)+IF(L63=4,4)+IF(L63=5,5)</f>
        <v>0</v>
      </c>
      <c r="N63" s="170" t="s">
        <v>44</v>
      </c>
      <c r="O63" s="63">
        <f t="shared" ref="O63" si="375">IF(N63=0,0)+IF(N63=1,1)+IF(N63=2,2)+IF(N63=3,3)+IF(N63=4,4)+IF(N63=5,5)</f>
        <v>0</v>
      </c>
      <c r="P63" s="170" t="s">
        <v>44</v>
      </c>
      <c r="Q63" s="63">
        <f t="shared" ref="Q63" si="376">IF(P63=0,0)+IF(P63=1,1)+IF(P63=2,2)+IF(P63=3,3)+IF(P63=4,4)+IF(P63=5,5)</f>
        <v>0</v>
      </c>
      <c r="R63" s="170" t="s">
        <v>44</v>
      </c>
      <c r="S63" s="63">
        <f t="shared" ref="S63" si="377">IF(R63=0,0)+IF(R63=1,1)+IF(R63=2,2)+IF(R63=3,3)+IF(R63=4,4)+IF(R63=5,5)</f>
        <v>0</v>
      </c>
      <c r="T63" s="170" t="s">
        <v>44</v>
      </c>
      <c r="U63" s="63">
        <f t="shared" ref="U63" si="378">IF(T63=0,0)+IF(T63=1,1)+IF(T63=2,2)+IF(T63=3,3)+IF(T63=4,4)+IF(T63=5,5)</f>
        <v>0</v>
      </c>
      <c r="V63" s="170" t="s">
        <v>44</v>
      </c>
      <c r="W63" s="63">
        <f t="shared" ref="W63" si="379">IF(V63=0,0)+IF(V63=1,1)+IF(V63=2,2)+IF(V63=3,3)+IF(V63=4,4)+IF(V63=5,5)</f>
        <v>0</v>
      </c>
      <c r="X63" s="56"/>
    </row>
    <row r="64" spans="1:24" s="12" customFormat="1" ht="15" customHeight="1" x14ac:dyDescent="0.2">
      <c r="A64" s="147"/>
      <c r="B64" s="157" t="s">
        <v>15</v>
      </c>
      <c r="C64" s="59"/>
      <c r="D64" s="166" t="s">
        <v>44</v>
      </c>
      <c r="E64" s="63">
        <f t="shared" si="347"/>
        <v>0</v>
      </c>
      <c r="F64" s="168" t="s">
        <v>44</v>
      </c>
      <c r="G64" s="63">
        <f t="shared" si="347"/>
        <v>0</v>
      </c>
      <c r="H64" s="170" t="s">
        <v>44</v>
      </c>
      <c r="I64" s="63">
        <f t="shared" ref="I64" si="380">IF(H64=0,0)+IF(H64=1,1)+IF(H64=2,2)+IF(H64=3,3)+IF(H64=4,4)+IF(H64=5,5)</f>
        <v>0</v>
      </c>
      <c r="J64" s="170" t="s">
        <v>44</v>
      </c>
      <c r="K64" s="63">
        <f t="shared" ref="K64" si="381">IF(J64=0,0)+IF(J64=1,1)+IF(J64=2,2)+IF(J64=3,3)+IF(J64=4,4)+IF(J64=5,5)</f>
        <v>0</v>
      </c>
      <c r="L64" s="170" t="s">
        <v>44</v>
      </c>
      <c r="M64" s="63">
        <f t="shared" ref="M64" si="382">IF(L64=0,0)+IF(L64=1,1)+IF(L64=2,2)+IF(L64=3,3)+IF(L64=4,4)+IF(L64=5,5)</f>
        <v>0</v>
      </c>
      <c r="N64" s="170" t="s">
        <v>44</v>
      </c>
      <c r="O64" s="63">
        <f t="shared" ref="O64" si="383">IF(N64=0,0)+IF(N64=1,1)+IF(N64=2,2)+IF(N64=3,3)+IF(N64=4,4)+IF(N64=5,5)</f>
        <v>0</v>
      </c>
      <c r="P64" s="170" t="s">
        <v>44</v>
      </c>
      <c r="Q64" s="63">
        <f t="shared" ref="Q64" si="384">IF(P64=0,0)+IF(P64=1,1)+IF(P64=2,2)+IF(P64=3,3)+IF(P64=4,4)+IF(P64=5,5)</f>
        <v>0</v>
      </c>
      <c r="R64" s="170" t="s">
        <v>44</v>
      </c>
      <c r="S64" s="63">
        <f t="shared" ref="S64" si="385">IF(R64=0,0)+IF(R64=1,1)+IF(R64=2,2)+IF(R64=3,3)+IF(R64=4,4)+IF(R64=5,5)</f>
        <v>0</v>
      </c>
      <c r="T64" s="170" t="s">
        <v>44</v>
      </c>
      <c r="U64" s="63">
        <f t="shared" ref="U64" si="386">IF(T64=0,0)+IF(T64=1,1)+IF(T64=2,2)+IF(T64=3,3)+IF(T64=4,4)+IF(T64=5,5)</f>
        <v>0</v>
      </c>
      <c r="V64" s="170" t="s">
        <v>44</v>
      </c>
      <c r="W64" s="63">
        <f t="shared" ref="W64" si="387">IF(V64=0,0)+IF(V64=1,1)+IF(V64=2,2)+IF(V64=3,3)+IF(V64=4,4)+IF(V64=5,5)</f>
        <v>0</v>
      </c>
      <c r="X64" s="56"/>
    </row>
    <row r="65" spans="1:26" s="12" customFormat="1" ht="15" customHeight="1" thickBot="1" x14ac:dyDescent="0.25">
      <c r="A65" s="155"/>
      <c r="B65" s="158" t="s">
        <v>16</v>
      </c>
      <c r="C65" s="59"/>
      <c r="D65" s="166" t="s">
        <v>44</v>
      </c>
      <c r="E65" s="63">
        <f t="shared" si="347"/>
        <v>0</v>
      </c>
      <c r="F65" s="168" t="s">
        <v>44</v>
      </c>
      <c r="G65" s="63">
        <f t="shared" si="347"/>
        <v>0</v>
      </c>
      <c r="H65" s="170" t="s">
        <v>44</v>
      </c>
      <c r="I65" s="63">
        <f t="shared" ref="I65" si="388">IF(H65=0,0)+IF(H65=1,1)+IF(H65=2,2)+IF(H65=3,3)+IF(H65=4,4)+IF(H65=5,5)</f>
        <v>0</v>
      </c>
      <c r="J65" s="170" t="s">
        <v>44</v>
      </c>
      <c r="K65" s="63">
        <f t="shared" ref="K65" si="389">IF(J65=0,0)+IF(J65=1,1)+IF(J65=2,2)+IF(J65=3,3)+IF(J65=4,4)+IF(J65=5,5)</f>
        <v>0</v>
      </c>
      <c r="L65" s="170" t="s">
        <v>44</v>
      </c>
      <c r="M65" s="63">
        <f t="shared" ref="M65" si="390">IF(L65=0,0)+IF(L65=1,1)+IF(L65=2,2)+IF(L65=3,3)+IF(L65=4,4)+IF(L65=5,5)</f>
        <v>0</v>
      </c>
      <c r="N65" s="170" t="s">
        <v>44</v>
      </c>
      <c r="O65" s="63">
        <f t="shared" ref="O65" si="391">IF(N65=0,0)+IF(N65=1,1)+IF(N65=2,2)+IF(N65=3,3)+IF(N65=4,4)+IF(N65=5,5)</f>
        <v>0</v>
      </c>
      <c r="P65" s="170" t="s">
        <v>44</v>
      </c>
      <c r="Q65" s="63">
        <f t="shared" ref="Q65" si="392">IF(P65=0,0)+IF(P65=1,1)+IF(P65=2,2)+IF(P65=3,3)+IF(P65=4,4)+IF(P65=5,5)</f>
        <v>0</v>
      </c>
      <c r="R65" s="170" t="s">
        <v>44</v>
      </c>
      <c r="S65" s="63">
        <f t="shared" ref="S65" si="393">IF(R65=0,0)+IF(R65=1,1)+IF(R65=2,2)+IF(R65=3,3)+IF(R65=4,4)+IF(R65=5,5)</f>
        <v>0</v>
      </c>
      <c r="T65" s="170" t="s">
        <v>44</v>
      </c>
      <c r="U65" s="63">
        <f t="shared" ref="U65" si="394">IF(T65=0,0)+IF(T65=1,1)+IF(T65=2,2)+IF(T65=3,3)+IF(T65=4,4)+IF(T65=5,5)</f>
        <v>0</v>
      </c>
      <c r="V65" s="170" t="s">
        <v>44</v>
      </c>
      <c r="W65" s="63">
        <f t="shared" ref="W65" si="395">IF(V65=0,0)+IF(V65=1,1)+IF(V65=2,2)+IF(V65=3,3)+IF(V65=4,4)+IF(V65=5,5)</f>
        <v>0</v>
      </c>
      <c r="X65" s="56"/>
    </row>
    <row r="66" spans="1:26" s="12" customFormat="1" ht="15" customHeight="1" x14ac:dyDescent="0.2">
      <c r="A66" s="147" t="s">
        <v>17</v>
      </c>
      <c r="B66" s="157" t="s">
        <v>18</v>
      </c>
      <c r="C66" s="59"/>
      <c r="D66" s="166" t="s">
        <v>44</v>
      </c>
      <c r="E66" s="63">
        <f t="shared" si="347"/>
        <v>0</v>
      </c>
      <c r="F66" s="168" t="s">
        <v>44</v>
      </c>
      <c r="G66" s="63">
        <f t="shared" si="347"/>
        <v>0</v>
      </c>
      <c r="H66" s="170" t="s">
        <v>44</v>
      </c>
      <c r="I66" s="63">
        <f t="shared" ref="I66" si="396">IF(H66=0,0)+IF(H66=1,1)+IF(H66=2,2)+IF(H66=3,3)+IF(H66=4,4)+IF(H66=5,5)</f>
        <v>0</v>
      </c>
      <c r="J66" s="170" t="s">
        <v>44</v>
      </c>
      <c r="K66" s="63">
        <f t="shared" ref="K66" si="397">IF(J66=0,0)+IF(J66=1,1)+IF(J66=2,2)+IF(J66=3,3)+IF(J66=4,4)+IF(J66=5,5)</f>
        <v>0</v>
      </c>
      <c r="L66" s="170" t="s">
        <v>44</v>
      </c>
      <c r="M66" s="63">
        <f t="shared" ref="M66" si="398">IF(L66=0,0)+IF(L66=1,1)+IF(L66=2,2)+IF(L66=3,3)+IF(L66=4,4)+IF(L66=5,5)</f>
        <v>0</v>
      </c>
      <c r="N66" s="170" t="s">
        <v>44</v>
      </c>
      <c r="O66" s="63">
        <f t="shared" ref="O66" si="399">IF(N66=0,0)+IF(N66=1,1)+IF(N66=2,2)+IF(N66=3,3)+IF(N66=4,4)+IF(N66=5,5)</f>
        <v>0</v>
      </c>
      <c r="P66" s="170" t="s">
        <v>44</v>
      </c>
      <c r="Q66" s="63">
        <f t="shared" ref="Q66" si="400">IF(P66=0,0)+IF(P66=1,1)+IF(P66=2,2)+IF(P66=3,3)+IF(P66=4,4)+IF(P66=5,5)</f>
        <v>0</v>
      </c>
      <c r="R66" s="170" t="s">
        <v>44</v>
      </c>
      <c r="S66" s="63">
        <f t="shared" ref="S66" si="401">IF(R66=0,0)+IF(R66=1,1)+IF(R66=2,2)+IF(R66=3,3)+IF(R66=4,4)+IF(R66=5,5)</f>
        <v>0</v>
      </c>
      <c r="T66" s="170" t="s">
        <v>44</v>
      </c>
      <c r="U66" s="63">
        <f t="shared" ref="U66" si="402">IF(T66=0,0)+IF(T66=1,1)+IF(T66=2,2)+IF(T66=3,3)+IF(T66=4,4)+IF(T66=5,5)</f>
        <v>0</v>
      </c>
      <c r="V66" s="170" t="s">
        <v>44</v>
      </c>
      <c r="W66" s="63">
        <f t="shared" ref="W66" si="403">IF(V66=0,0)+IF(V66=1,1)+IF(V66=2,2)+IF(V66=3,3)+IF(V66=4,4)+IF(V66=5,5)</f>
        <v>0</v>
      </c>
      <c r="X66" s="56"/>
    </row>
    <row r="67" spans="1:26" s="12" customFormat="1" ht="15" customHeight="1" thickBot="1" x14ac:dyDescent="0.25">
      <c r="A67" s="155"/>
      <c r="B67" s="158" t="s">
        <v>19</v>
      </c>
      <c r="C67" s="59"/>
      <c r="D67" s="166" t="s">
        <v>44</v>
      </c>
      <c r="E67" s="63">
        <f t="shared" si="347"/>
        <v>0</v>
      </c>
      <c r="F67" s="168" t="s">
        <v>44</v>
      </c>
      <c r="G67" s="63">
        <f t="shared" si="347"/>
        <v>0</v>
      </c>
      <c r="H67" s="170" t="s">
        <v>44</v>
      </c>
      <c r="I67" s="63">
        <f t="shared" ref="I67" si="404">IF(H67=0,0)+IF(H67=1,1)+IF(H67=2,2)+IF(H67=3,3)+IF(H67=4,4)+IF(H67=5,5)</f>
        <v>0</v>
      </c>
      <c r="J67" s="170" t="s">
        <v>44</v>
      </c>
      <c r="K67" s="63">
        <f t="shared" ref="K67" si="405">IF(J67=0,0)+IF(J67=1,1)+IF(J67=2,2)+IF(J67=3,3)+IF(J67=4,4)+IF(J67=5,5)</f>
        <v>0</v>
      </c>
      <c r="L67" s="170" t="s">
        <v>44</v>
      </c>
      <c r="M67" s="63">
        <f t="shared" ref="M67" si="406">IF(L67=0,0)+IF(L67=1,1)+IF(L67=2,2)+IF(L67=3,3)+IF(L67=4,4)+IF(L67=5,5)</f>
        <v>0</v>
      </c>
      <c r="N67" s="170" t="s">
        <v>44</v>
      </c>
      <c r="O67" s="63">
        <f t="shared" ref="O67" si="407">IF(N67=0,0)+IF(N67=1,1)+IF(N67=2,2)+IF(N67=3,3)+IF(N67=4,4)+IF(N67=5,5)</f>
        <v>0</v>
      </c>
      <c r="P67" s="170" t="s">
        <v>44</v>
      </c>
      <c r="Q67" s="63">
        <f t="shared" ref="Q67" si="408">IF(P67=0,0)+IF(P67=1,1)+IF(P67=2,2)+IF(P67=3,3)+IF(P67=4,4)+IF(P67=5,5)</f>
        <v>0</v>
      </c>
      <c r="R67" s="170" t="s">
        <v>44</v>
      </c>
      <c r="S67" s="63">
        <f t="shared" ref="S67" si="409">IF(R67=0,0)+IF(R67=1,1)+IF(R67=2,2)+IF(R67=3,3)+IF(R67=4,4)+IF(R67=5,5)</f>
        <v>0</v>
      </c>
      <c r="T67" s="170" t="s">
        <v>44</v>
      </c>
      <c r="U67" s="63">
        <f t="shared" ref="U67" si="410">IF(T67=0,0)+IF(T67=1,1)+IF(T67=2,2)+IF(T67=3,3)+IF(T67=4,4)+IF(T67=5,5)</f>
        <v>0</v>
      </c>
      <c r="V67" s="170" t="s">
        <v>44</v>
      </c>
      <c r="W67" s="63">
        <f t="shared" ref="W67" si="411">IF(V67=0,0)+IF(V67=1,1)+IF(V67=2,2)+IF(V67=3,3)+IF(V67=4,4)+IF(V67=5,5)</f>
        <v>0</v>
      </c>
      <c r="X67" s="56"/>
    </row>
    <row r="68" spans="1:26" s="12" customFormat="1" ht="15" customHeight="1" x14ac:dyDescent="0.2">
      <c r="A68" s="147" t="s">
        <v>20</v>
      </c>
      <c r="B68" s="157" t="s">
        <v>21</v>
      </c>
      <c r="C68" s="59"/>
      <c r="D68" s="166" t="s">
        <v>44</v>
      </c>
      <c r="E68" s="63">
        <f t="shared" si="347"/>
        <v>0</v>
      </c>
      <c r="F68" s="168" t="s">
        <v>44</v>
      </c>
      <c r="G68" s="63">
        <f t="shared" si="347"/>
        <v>0</v>
      </c>
      <c r="H68" s="170" t="s">
        <v>44</v>
      </c>
      <c r="I68" s="63">
        <f t="shared" ref="I68" si="412">IF(H68=0,0)+IF(H68=1,1)+IF(H68=2,2)+IF(H68=3,3)+IF(H68=4,4)+IF(H68=5,5)</f>
        <v>0</v>
      </c>
      <c r="J68" s="170" t="s">
        <v>44</v>
      </c>
      <c r="K68" s="63">
        <f t="shared" ref="K68" si="413">IF(J68=0,0)+IF(J68=1,1)+IF(J68=2,2)+IF(J68=3,3)+IF(J68=4,4)+IF(J68=5,5)</f>
        <v>0</v>
      </c>
      <c r="L68" s="170" t="s">
        <v>44</v>
      </c>
      <c r="M68" s="63">
        <f t="shared" ref="M68" si="414">IF(L68=0,0)+IF(L68=1,1)+IF(L68=2,2)+IF(L68=3,3)+IF(L68=4,4)+IF(L68=5,5)</f>
        <v>0</v>
      </c>
      <c r="N68" s="170" t="s">
        <v>44</v>
      </c>
      <c r="O68" s="63">
        <f t="shared" ref="O68" si="415">IF(N68=0,0)+IF(N68=1,1)+IF(N68=2,2)+IF(N68=3,3)+IF(N68=4,4)+IF(N68=5,5)</f>
        <v>0</v>
      </c>
      <c r="P68" s="170" t="s">
        <v>44</v>
      </c>
      <c r="Q68" s="63">
        <f t="shared" ref="Q68" si="416">IF(P68=0,0)+IF(P68=1,1)+IF(P68=2,2)+IF(P68=3,3)+IF(P68=4,4)+IF(P68=5,5)</f>
        <v>0</v>
      </c>
      <c r="R68" s="170" t="s">
        <v>44</v>
      </c>
      <c r="S68" s="63">
        <f t="shared" ref="S68" si="417">IF(R68=0,0)+IF(R68=1,1)+IF(R68=2,2)+IF(R68=3,3)+IF(R68=4,4)+IF(R68=5,5)</f>
        <v>0</v>
      </c>
      <c r="T68" s="170" t="s">
        <v>44</v>
      </c>
      <c r="U68" s="63">
        <f t="shared" ref="U68" si="418">IF(T68=0,0)+IF(T68=1,1)+IF(T68=2,2)+IF(T68=3,3)+IF(T68=4,4)+IF(T68=5,5)</f>
        <v>0</v>
      </c>
      <c r="V68" s="170" t="s">
        <v>44</v>
      </c>
      <c r="W68" s="63">
        <f t="shared" ref="W68" si="419">IF(V68=0,0)+IF(V68=1,1)+IF(V68=2,2)+IF(V68=3,3)+IF(V68=4,4)+IF(V68=5,5)</f>
        <v>0</v>
      </c>
      <c r="X68" s="56"/>
    </row>
    <row r="69" spans="1:26" s="12" customFormat="1" ht="15" customHeight="1" thickBot="1" x14ac:dyDescent="0.25">
      <c r="A69" s="155"/>
      <c r="B69" s="158" t="s">
        <v>22</v>
      </c>
      <c r="C69" s="59"/>
      <c r="D69" s="166" t="s">
        <v>44</v>
      </c>
      <c r="E69" s="63">
        <f t="shared" si="347"/>
        <v>0</v>
      </c>
      <c r="F69" s="168" t="s">
        <v>44</v>
      </c>
      <c r="G69" s="63">
        <f t="shared" si="347"/>
        <v>0</v>
      </c>
      <c r="H69" s="170" t="s">
        <v>44</v>
      </c>
      <c r="I69" s="63">
        <f t="shared" ref="I69" si="420">IF(H69=0,0)+IF(H69=1,1)+IF(H69=2,2)+IF(H69=3,3)+IF(H69=4,4)+IF(H69=5,5)</f>
        <v>0</v>
      </c>
      <c r="J69" s="170" t="s">
        <v>44</v>
      </c>
      <c r="K69" s="63">
        <f t="shared" ref="K69" si="421">IF(J69=0,0)+IF(J69=1,1)+IF(J69=2,2)+IF(J69=3,3)+IF(J69=4,4)+IF(J69=5,5)</f>
        <v>0</v>
      </c>
      <c r="L69" s="170" t="s">
        <v>44</v>
      </c>
      <c r="M69" s="63">
        <f t="shared" ref="M69" si="422">IF(L69=0,0)+IF(L69=1,1)+IF(L69=2,2)+IF(L69=3,3)+IF(L69=4,4)+IF(L69=5,5)</f>
        <v>0</v>
      </c>
      <c r="N69" s="170" t="s">
        <v>44</v>
      </c>
      <c r="O69" s="63">
        <f t="shared" ref="O69" si="423">IF(N69=0,0)+IF(N69=1,1)+IF(N69=2,2)+IF(N69=3,3)+IF(N69=4,4)+IF(N69=5,5)</f>
        <v>0</v>
      </c>
      <c r="P69" s="170" t="s">
        <v>44</v>
      </c>
      <c r="Q69" s="63">
        <f t="shared" ref="Q69" si="424">IF(P69=0,0)+IF(P69=1,1)+IF(P69=2,2)+IF(P69=3,3)+IF(P69=4,4)+IF(P69=5,5)</f>
        <v>0</v>
      </c>
      <c r="R69" s="170" t="s">
        <v>44</v>
      </c>
      <c r="S69" s="63">
        <f t="shared" ref="S69" si="425">IF(R69=0,0)+IF(R69=1,1)+IF(R69=2,2)+IF(R69=3,3)+IF(R69=4,4)+IF(R69=5,5)</f>
        <v>0</v>
      </c>
      <c r="T69" s="170" t="s">
        <v>44</v>
      </c>
      <c r="U69" s="63">
        <f t="shared" ref="U69" si="426">IF(T69=0,0)+IF(T69=1,1)+IF(T69=2,2)+IF(T69=3,3)+IF(T69=4,4)+IF(T69=5,5)</f>
        <v>0</v>
      </c>
      <c r="V69" s="170" t="s">
        <v>44</v>
      </c>
      <c r="W69" s="63">
        <f t="shared" ref="W69" si="427">IF(V69=0,0)+IF(V69=1,1)+IF(V69=2,2)+IF(V69=3,3)+IF(V69=4,4)+IF(V69=5,5)</f>
        <v>0</v>
      </c>
      <c r="X69" s="56"/>
    </row>
    <row r="70" spans="1:26" s="12" customFormat="1" ht="15" customHeight="1" x14ac:dyDescent="0.2">
      <c r="A70" s="147" t="s">
        <v>23</v>
      </c>
      <c r="B70" s="157" t="s">
        <v>24</v>
      </c>
      <c r="C70" s="59"/>
      <c r="D70" s="166" t="s">
        <v>44</v>
      </c>
      <c r="E70" s="63">
        <f t="shared" si="347"/>
        <v>0</v>
      </c>
      <c r="F70" s="168" t="s">
        <v>44</v>
      </c>
      <c r="G70" s="63">
        <f t="shared" si="347"/>
        <v>0</v>
      </c>
      <c r="H70" s="170" t="s">
        <v>44</v>
      </c>
      <c r="I70" s="63">
        <f t="shared" ref="I70" si="428">IF(H70=0,0)+IF(H70=1,1)+IF(H70=2,2)+IF(H70=3,3)+IF(H70=4,4)+IF(H70=5,5)</f>
        <v>0</v>
      </c>
      <c r="J70" s="170" t="s">
        <v>44</v>
      </c>
      <c r="K70" s="63">
        <f t="shared" ref="K70" si="429">IF(J70=0,0)+IF(J70=1,1)+IF(J70=2,2)+IF(J70=3,3)+IF(J70=4,4)+IF(J70=5,5)</f>
        <v>0</v>
      </c>
      <c r="L70" s="170" t="s">
        <v>44</v>
      </c>
      <c r="M70" s="63">
        <f t="shared" ref="M70" si="430">IF(L70=0,0)+IF(L70=1,1)+IF(L70=2,2)+IF(L70=3,3)+IF(L70=4,4)+IF(L70=5,5)</f>
        <v>0</v>
      </c>
      <c r="N70" s="170" t="s">
        <v>44</v>
      </c>
      <c r="O70" s="63">
        <f t="shared" ref="O70" si="431">IF(N70=0,0)+IF(N70=1,1)+IF(N70=2,2)+IF(N70=3,3)+IF(N70=4,4)+IF(N70=5,5)</f>
        <v>0</v>
      </c>
      <c r="P70" s="170" t="s">
        <v>44</v>
      </c>
      <c r="Q70" s="63">
        <f t="shared" ref="Q70" si="432">IF(P70=0,0)+IF(P70=1,1)+IF(P70=2,2)+IF(P70=3,3)+IF(P70=4,4)+IF(P70=5,5)</f>
        <v>0</v>
      </c>
      <c r="R70" s="170" t="s">
        <v>44</v>
      </c>
      <c r="S70" s="63">
        <f t="shared" ref="S70" si="433">IF(R70=0,0)+IF(R70=1,1)+IF(R70=2,2)+IF(R70=3,3)+IF(R70=4,4)+IF(R70=5,5)</f>
        <v>0</v>
      </c>
      <c r="T70" s="170" t="s">
        <v>44</v>
      </c>
      <c r="U70" s="63">
        <f t="shared" ref="U70" si="434">IF(T70=0,0)+IF(T70=1,1)+IF(T70=2,2)+IF(T70=3,3)+IF(T70=4,4)+IF(T70=5,5)</f>
        <v>0</v>
      </c>
      <c r="V70" s="170" t="s">
        <v>44</v>
      </c>
      <c r="W70" s="63">
        <f t="shared" ref="W70" si="435">IF(V70=0,0)+IF(V70=1,1)+IF(V70=2,2)+IF(V70=3,3)+IF(V70=4,4)+IF(V70=5,5)</f>
        <v>0</v>
      </c>
      <c r="X70" s="56"/>
    </row>
    <row r="71" spans="1:26" s="12" customFormat="1" ht="15" customHeight="1" x14ac:dyDescent="0.2">
      <c r="A71" s="147"/>
      <c r="B71" s="157" t="s">
        <v>25</v>
      </c>
      <c r="C71" s="59"/>
      <c r="D71" s="166" t="s">
        <v>44</v>
      </c>
      <c r="E71" s="63">
        <f t="shared" si="347"/>
        <v>0</v>
      </c>
      <c r="F71" s="168" t="s">
        <v>44</v>
      </c>
      <c r="G71" s="63">
        <f t="shared" si="347"/>
        <v>0</v>
      </c>
      <c r="H71" s="170" t="s">
        <v>44</v>
      </c>
      <c r="I71" s="63">
        <f t="shared" ref="I71" si="436">IF(H71=0,0)+IF(H71=1,1)+IF(H71=2,2)+IF(H71=3,3)+IF(H71=4,4)+IF(H71=5,5)</f>
        <v>0</v>
      </c>
      <c r="J71" s="170" t="s">
        <v>44</v>
      </c>
      <c r="K71" s="63">
        <f t="shared" ref="K71" si="437">IF(J71=0,0)+IF(J71=1,1)+IF(J71=2,2)+IF(J71=3,3)+IF(J71=4,4)+IF(J71=5,5)</f>
        <v>0</v>
      </c>
      <c r="L71" s="170" t="s">
        <v>44</v>
      </c>
      <c r="M71" s="63">
        <f t="shared" ref="M71" si="438">IF(L71=0,0)+IF(L71=1,1)+IF(L71=2,2)+IF(L71=3,3)+IF(L71=4,4)+IF(L71=5,5)</f>
        <v>0</v>
      </c>
      <c r="N71" s="170" t="s">
        <v>44</v>
      </c>
      <c r="O71" s="63">
        <f t="shared" ref="O71" si="439">IF(N71=0,0)+IF(N71=1,1)+IF(N71=2,2)+IF(N71=3,3)+IF(N71=4,4)+IF(N71=5,5)</f>
        <v>0</v>
      </c>
      <c r="P71" s="170" t="s">
        <v>44</v>
      </c>
      <c r="Q71" s="63">
        <f t="shared" ref="Q71" si="440">IF(P71=0,0)+IF(P71=1,1)+IF(P71=2,2)+IF(P71=3,3)+IF(P71=4,4)+IF(P71=5,5)</f>
        <v>0</v>
      </c>
      <c r="R71" s="170" t="s">
        <v>44</v>
      </c>
      <c r="S71" s="63">
        <f t="shared" ref="S71" si="441">IF(R71=0,0)+IF(R71=1,1)+IF(R71=2,2)+IF(R71=3,3)+IF(R71=4,4)+IF(R71=5,5)</f>
        <v>0</v>
      </c>
      <c r="T71" s="170" t="s">
        <v>44</v>
      </c>
      <c r="U71" s="63">
        <f t="shared" ref="U71" si="442">IF(T71=0,0)+IF(T71=1,1)+IF(T71=2,2)+IF(T71=3,3)+IF(T71=4,4)+IF(T71=5,5)</f>
        <v>0</v>
      </c>
      <c r="V71" s="170" t="s">
        <v>44</v>
      </c>
      <c r="W71" s="63">
        <f t="shared" ref="W71" si="443">IF(V71=0,0)+IF(V71=1,1)+IF(V71=2,2)+IF(V71=3,3)+IF(V71=4,4)+IF(V71=5,5)</f>
        <v>0</v>
      </c>
      <c r="X71" s="56"/>
    </row>
    <row r="72" spans="1:26" s="12" customFormat="1" ht="15" customHeight="1" x14ac:dyDescent="0.2">
      <c r="A72" s="147"/>
      <c r="B72" s="157" t="s">
        <v>26</v>
      </c>
      <c r="C72" s="59"/>
      <c r="D72" s="166" t="s">
        <v>44</v>
      </c>
      <c r="E72" s="63">
        <f t="shared" si="347"/>
        <v>0</v>
      </c>
      <c r="F72" s="168" t="s">
        <v>44</v>
      </c>
      <c r="G72" s="63">
        <f t="shared" si="347"/>
        <v>0</v>
      </c>
      <c r="H72" s="170" t="s">
        <v>44</v>
      </c>
      <c r="I72" s="63">
        <f t="shared" ref="I72" si="444">IF(H72=0,0)+IF(H72=1,1)+IF(H72=2,2)+IF(H72=3,3)+IF(H72=4,4)+IF(H72=5,5)</f>
        <v>0</v>
      </c>
      <c r="J72" s="170" t="s">
        <v>44</v>
      </c>
      <c r="K72" s="63">
        <f t="shared" ref="K72" si="445">IF(J72=0,0)+IF(J72=1,1)+IF(J72=2,2)+IF(J72=3,3)+IF(J72=4,4)+IF(J72=5,5)</f>
        <v>0</v>
      </c>
      <c r="L72" s="170" t="s">
        <v>44</v>
      </c>
      <c r="M72" s="63">
        <f t="shared" ref="M72" si="446">IF(L72=0,0)+IF(L72=1,1)+IF(L72=2,2)+IF(L72=3,3)+IF(L72=4,4)+IF(L72=5,5)</f>
        <v>0</v>
      </c>
      <c r="N72" s="170" t="s">
        <v>44</v>
      </c>
      <c r="O72" s="63">
        <f t="shared" ref="O72" si="447">IF(N72=0,0)+IF(N72=1,1)+IF(N72=2,2)+IF(N72=3,3)+IF(N72=4,4)+IF(N72=5,5)</f>
        <v>0</v>
      </c>
      <c r="P72" s="170" t="s">
        <v>44</v>
      </c>
      <c r="Q72" s="63">
        <f t="shared" ref="Q72" si="448">IF(P72=0,0)+IF(P72=1,1)+IF(P72=2,2)+IF(P72=3,3)+IF(P72=4,4)+IF(P72=5,5)</f>
        <v>0</v>
      </c>
      <c r="R72" s="170" t="s">
        <v>44</v>
      </c>
      <c r="S72" s="63">
        <f t="shared" ref="S72" si="449">IF(R72=0,0)+IF(R72=1,1)+IF(R72=2,2)+IF(R72=3,3)+IF(R72=4,4)+IF(R72=5,5)</f>
        <v>0</v>
      </c>
      <c r="T72" s="170" t="s">
        <v>44</v>
      </c>
      <c r="U72" s="63">
        <f t="shared" ref="U72" si="450">IF(T72=0,0)+IF(T72=1,1)+IF(T72=2,2)+IF(T72=3,3)+IF(T72=4,4)+IF(T72=5,5)</f>
        <v>0</v>
      </c>
      <c r="V72" s="170" t="s">
        <v>44</v>
      </c>
      <c r="W72" s="63">
        <f t="shared" ref="W72" si="451">IF(V72=0,0)+IF(V72=1,1)+IF(V72=2,2)+IF(V72=3,3)+IF(V72=4,4)+IF(V72=5,5)</f>
        <v>0</v>
      </c>
      <c r="X72" s="56"/>
    </row>
    <row r="73" spans="1:26" s="12" customFormat="1" ht="15" customHeight="1" thickBot="1" x14ac:dyDescent="0.25">
      <c r="A73" s="155"/>
      <c r="B73" s="158" t="s">
        <v>113</v>
      </c>
      <c r="C73" s="59"/>
      <c r="D73" s="166" t="s">
        <v>44</v>
      </c>
      <c r="E73" s="63">
        <f t="shared" si="347"/>
        <v>0</v>
      </c>
      <c r="F73" s="168" t="s">
        <v>44</v>
      </c>
      <c r="G73" s="63">
        <f t="shared" si="347"/>
        <v>0</v>
      </c>
      <c r="H73" s="170" t="s">
        <v>44</v>
      </c>
      <c r="I73" s="63">
        <f t="shared" ref="I73" si="452">IF(H73=0,0)+IF(H73=1,1)+IF(H73=2,2)+IF(H73=3,3)+IF(H73=4,4)+IF(H73=5,5)</f>
        <v>0</v>
      </c>
      <c r="J73" s="170" t="s">
        <v>44</v>
      </c>
      <c r="K73" s="63">
        <f t="shared" ref="K73" si="453">IF(J73=0,0)+IF(J73=1,1)+IF(J73=2,2)+IF(J73=3,3)+IF(J73=4,4)+IF(J73=5,5)</f>
        <v>0</v>
      </c>
      <c r="L73" s="170" t="s">
        <v>44</v>
      </c>
      <c r="M73" s="63">
        <f t="shared" ref="M73" si="454">IF(L73=0,0)+IF(L73=1,1)+IF(L73=2,2)+IF(L73=3,3)+IF(L73=4,4)+IF(L73=5,5)</f>
        <v>0</v>
      </c>
      <c r="N73" s="170" t="s">
        <v>44</v>
      </c>
      <c r="O73" s="63">
        <f t="shared" ref="O73" si="455">IF(N73=0,0)+IF(N73=1,1)+IF(N73=2,2)+IF(N73=3,3)+IF(N73=4,4)+IF(N73=5,5)</f>
        <v>0</v>
      </c>
      <c r="P73" s="170" t="s">
        <v>44</v>
      </c>
      <c r="Q73" s="63">
        <f t="shared" ref="Q73" si="456">IF(P73=0,0)+IF(P73=1,1)+IF(P73=2,2)+IF(P73=3,3)+IF(P73=4,4)+IF(P73=5,5)</f>
        <v>0</v>
      </c>
      <c r="R73" s="170" t="s">
        <v>44</v>
      </c>
      <c r="S73" s="63">
        <f t="shared" ref="S73" si="457">IF(R73=0,0)+IF(R73=1,1)+IF(R73=2,2)+IF(R73=3,3)+IF(R73=4,4)+IF(R73=5,5)</f>
        <v>0</v>
      </c>
      <c r="T73" s="170" t="s">
        <v>44</v>
      </c>
      <c r="U73" s="63">
        <f t="shared" ref="U73" si="458">IF(T73=0,0)+IF(T73=1,1)+IF(T73=2,2)+IF(T73=3,3)+IF(T73=4,4)+IF(T73=5,5)</f>
        <v>0</v>
      </c>
      <c r="V73" s="170" t="s">
        <v>44</v>
      </c>
      <c r="W73" s="63">
        <f t="shared" ref="W73" si="459">IF(V73=0,0)+IF(V73=1,1)+IF(V73=2,2)+IF(V73=3,3)+IF(V73=4,4)+IF(V73=5,5)</f>
        <v>0</v>
      </c>
      <c r="X73" s="56"/>
    </row>
    <row r="74" spans="1:26" s="12" customFormat="1" ht="15" customHeight="1" x14ac:dyDescent="0.2">
      <c r="A74" s="147" t="s">
        <v>27</v>
      </c>
      <c r="B74" s="157" t="s">
        <v>28</v>
      </c>
      <c r="C74" s="59"/>
      <c r="D74" s="166" t="s">
        <v>44</v>
      </c>
      <c r="E74" s="63">
        <f t="shared" si="347"/>
        <v>0</v>
      </c>
      <c r="F74" s="168" t="s">
        <v>44</v>
      </c>
      <c r="G74" s="63">
        <f t="shared" si="347"/>
        <v>0</v>
      </c>
      <c r="H74" s="170" t="s">
        <v>44</v>
      </c>
      <c r="I74" s="63">
        <f t="shared" ref="I74" si="460">IF(H74=0,0)+IF(H74=1,1)+IF(H74=2,2)+IF(H74=3,3)+IF(H74=4,4)+IF(H74=5,5)</f>
        <v>0</v>
      </c>
      <c r="J74" s="170" t="s">
        <v>44</v>
      </c>
      <c r="K74" s="63">
        <f t="shared" ref="K74" si="461">IF(J74=0,0)+IF(J74=1,1)+IF(J74=2,2)+IF(J74=3,3)+IF(J74=4,4)+IF(J74=5,5)</f>
        <v>0</v>
      </c>
      <c r="L74" s="170" t="s">
        <v>44</v>
      </c>
      <c r="M74" s="63">
        <f t="shared" ref="M74" si="462">IF(L74=0,0)+IF(L74=1,1)+IF(L74=2,2)+IF(L74=3,3)+IF(L74=4,4)+IF(L74=5,5)</f>
        <v>0</v>
      </c>
      <c r="N74" s="170" t="s">
        <v>44</v>
      </c>
      <c r="O74" s="63">
        <f t="shared" ref="O74" si="463">IF(N74=0,0)+IF(N74=1,1)+IF(N74=2,2)+IF(N74=3,3)+IF(N74=4,4)+IF(N74=5,5)</f>
        <v>0</v>
      </c>
      <c r="P74" s="170" t="s">
        <v>44</v>
      </c>
      <c r="Q74" s="63">
        <f t="shared" ref="Q74" si="464">IF(P74=0,0)+IF(P74=1,1)+IF(P74=2,2)+IF(P74=3,3)+IF(P74=4,4)+IF(P74=5,5)</f>
        <v>0</v>
      </c>
      <c r="R74" s="170" t="s">
        <v>44</v>
      </c>
      <c r="S74" s="63">
        <f t="shared" ref="S74" si="465">IF(R74=0,0)+IF(R74=1,1)+IF(R74=2,2)+IF(R74=3,3)+IF(R74=4,4)+IF(R74=5,5)</f>
        <v>0</v>
      </c>
      <c r="T74" s="170" t="s">
        <v>44</v>
      </c>
      <c r="U74" s="63">
        <f t="shared" ref="U74" si="466">IF(T74=0,0)+IF(T74=1,1)+IF(T74=2,2)+IF(T74=3,3)+IF(T74=4,4)+IF(T74=5,5)</f>
        <v>0</v>
      </c>
      <c r="V74" s="170" t="s">
        <v>44</v>
      </c>
      <c r="W74" s="63">
        <f t="shared" ref="W74" si="467">IF(V74=0,0)+IF(V74=1,1)+IF(V74=2,2)+IF(V74=3,3)+IF(V74=4,4)+IF(V74=5,5)</f>
        <v>0</v>
      </c>
      <c r="X74" s="56"/>
    </row>
    <row r="75" spans="1:26" s="12" customFormat="1" ht="15" customHeight="1" thickBot="1" x14ac:dyDescent="0.25">
      <c r="A75" s="155"/>
      <c r="B75" s="158" t="s">
        <v>29</v>
      </c>
      <c r="C75" s="59"/>
      <c r="D75" s="166" t="s">
        <v>44</v>
      </c>
      <c r="E75" s="63">
        <f t="shared" si="347"/>
        <v>0</v>
      </c>
      <c r="F75" s="168" t="s">
        <v>44</v>
      </c>
      <c r="G75" s="63">
        <f t="shared" si="347"/>
        <v>0</v>
      </c>
      <c r="H75" s="170" t="s">
        <v>44</v>
      </c>
      <c r="I75" s="63">
        <f t="shared" ref="I75" si="468">IF(H75=0,0)+IF(H75=1,1)+IF(H75=2,2)+IF(H75=3,3)+IF(H75=4,4)+IF(H75=5,5)</f>
        <v>0</v>
      </c>
      <c r="J75" s="170" t="s">
        <v>44</v>
      </c>
      <c r="K75" s="63">
        <f t="shared" ref="K75" si="469">IF(J75=0,0)+IF(J75=1,1)+IF(J75=2,2)+IF(J75=3,3)+IF(J75=4,4)+IF(J75=5,5)</f>
        <v>0</v>
      </c>
      <c r="L75" s="170" t="s">
        <v>44</v>
      </c>
      <c r="M75" s="63">
        <f t="shared" ref="M75" si="470">IF(L75=0,0)+IF(L75=1,1)+IF(L75=2,2)+IF(L75=3,3)+IF(L75=4,4)+IF(L75=5,5)</f>
        <v>0</v>
      </c>
      <c r="N75" s="170" t="s">
        <v>44</v>
      </c>
      <c r="O75" s="63">
        <f t="shared" ref="O75" si="471">IF(N75=0,0)+IF(N75=1,1)+IF(N75=2,2)+IF(N75=3,3)+IF(N75=4,4)+IF(N75=5,5)</f>
        <v>0</v>
      </c>
      <c r="P75" s="170" t="s">
        <v>44</v>
      </c>
      <c r="Q75" s="63">
        <f t="shared" ref="Q75" si="472">IF(P75=0,0)+IF(P75=1,1)+IF(P75=2,2)+IF(P75=3,3)+IF(P75=4,4)+IF(P75=5,5)</f>
        <v>0</v>
      </c>
      <c r="R75" s="170" t="s">
        <v>44</v>
      </c>
      <c r="S75" s="63">
        <f t="shared" ref="S75" si="473">IF(R75=0,0)+IF(R75=1,1)+IF(R75=2,2)+IF(R75=3,3)+IF(R75=4,4)+IF(R75=5,5)</f>
        <v>0</v>
      </c>
      <c r="T75" s="170" t="s">
        <v>44</v>
      </c>
      <c r="U75" s="63">
        <f t="shared" ref="U75" si="474">IF(T75=0,0)+IF(T75=1,1)+IF(T75=2,2)+IF(T75=3,3)+IF(T75=4,4)+IF(T75=5,5)</f>
        <v>0</v>
      </c>
      <c r="V75" s="170" t="s">
        <v>44</v>
      </c>
      <c r="W75" s="63">
        <f t="shared" ref="W75" si="475">IF(V75=0,0)+IF(V75=1,1)+IF(V75=2,2)+IF(V75=3,3)+IF(V75=4,4)+IF(V75=5,5)</f>
        <v>0</v>
      </c>
      <c r="X75" s="56"/>
      <c r="Z75" s="132" t="s">
        <v>119</v>
      </c>
    </row>
    <row r="76" spans="1:26" s="12" customFormat="1" ht="15" customHeight="1" thickBot="1" x14ac:dyDescent="0.25">
      <c r="A76" s="155" t="s">
        <v>30</v>
      </c>
      <c r="B76" s="159" t="s">
        <v>30</v>
      </c>
      <c r="C76" s="59"/>
      <c r="D76" s="166" t="s">
        <v>44</v>
      </c>
      <c r="E76" s="63">
        <f t="shared" si="347"/>
        <v>0</v>
      </c>
      <c r="F76" s="168" t="s">
        <v>44</v>
      </c>
      <c r="G76" s="63">
        <f t="shared" si="347"/>
        <v>0</v>
      </c>
      <c r="H76" s="170" t="s">
        <v>44</v>
      </c>
      <c r="I76" s="63">
        <f t="shared" ref="I76" si="476">IF(H76=0,0)+IF(H76=1,1)+IF(H76=2,2)+IF(H76=3,3)+IF(H76=4,4)+IF(H76=5,5)</f>
        <v>0</v>
      </c>
      <c r="J76" s="170" t="s">
        <v>44</v>
      </c>
      <c r="K76" s="63">
        <f t="shared" ref="K76" si="477">IF(J76=0,0)+IF(J76=1,1)+IF(J76=2,2)+IF(J76=3,3)+IF(J76=4,4)+IF(J76=5,5)</f>
        <v>0</v>
      </c>
      <c r="L76" s="170" t="s">
        <v>44</v>
      </c>
      <c r="M76" s="63">
        <f t="shared" ref="M76" si="478">IF(L76=0,0)+IF(L76=1,1)+IF(L76=2,2)+IF(L76=3,3)+IF(L76=4,4)+IF(L76=5,5)</f>
        <v>0</v>
      </c>
      <c r="N76" s="170" t="s">
        <v>44</v>
      </c>
      <c r="O76" s="63">
        <f t="shared" ref="O76" si="479">IF(N76=0,0)+IF(N76=1,1)+IF(N76=2,2)+IF(N76=3,3)+IF(N76=4,4)+IF(N76=5,5)</f>
        <v>0</v>
      </c>
      <c r="P76" s="170" t="s">
        <v>44</v>
      </c>
      <c r="Q76" s="63">
        <f t="shared" ref="Q76" si="480">IF(P76=0,0)+IF(P76=1,1)+IF(P76=2,2)+IF(P76=3,3)+IF(P76=4,4)+IF(P76=5,5)</f>
        <v>0</v>
      </c>
      <c r="R76" s="170" t="s">
        <v>44</v>
      </c>
      <c r="S76" s="63">
        <f t="shared" ref="S76" si="481">IF(R76=0,0)+IF(R76=1,1)+IF(R76=2,2)+IF(R76=3,3)+IF(R76=4,4)+IF(R76=5,5)</f>
        <v>0</v>
      </c>
      <c r="T76" s="170" t="s">
        <v>44</v>
      </c>
      <c r="U76" s="63">
        <f t="shared" ref="U76" si="482">IF(T76=0,0)+IF(T76=1,1)+IF(T76=2,2)+IF(T76=3,3)+IF(T76=4,4)+IF(T76=5,5)</f>
        <v>0</v>
      </c>
      <c r="V76" s="170" t="s">
        <v>44</v>
      </c>
      <c r="W76" s="63">
        <f t="shared" ref="W76" si="483">IF(V76=0,0)+IF(V76=1,1)+IF(V76=2,2)+IF(V76=3,3)+IF(V76=4,4)+IF(V76=5,5)</f>
        <v>0</v>
      </c>
      <c r="X76" s="56"/>
      <c r="Z76" s="132" t="s">
        <v>120</v>
      </c>
    </row>
    <row r="77" spans="1:26" s="12" customFormat="1" ht="15" customHeight="1" thickBot="1" x14ac:dyDescent="0.25">
      <c r="A77" s="155" t="s">
        <v>46</v>
      </c>
      <c r="B77" s="159" t="s">
        <v>46</v>
      </c>
      <c r="C77" s="59"/>
      <c r="D77" s="172" t="s">
        <v>44</v>
      </c>
      <c r="E77" s="63">
        <f t="shared" si="347"/>
        <v>0</v>
      </c>
      <c r="F77" s="173" t="s">
        <v>44</v>
      </c>
      <c r="G77" s="63">
        <f t="shared" si="347"/>
        <v>0</v>
      </c>
      <c r="H77" s="174" t="s">
        <v>44</v>
      </c>
      <c r="I77" s="63">
        <f t="shared" ref="I77" si="484">IF(H77=0,0)+IF(H77=1,1)+IF(H77=2,2)+IF(H77=3,3)+IF(H77=4,4)+IF(H77=5,5)</f>
        <v>0</v>
      </c>
      <c r="J77" s="174" t="s">
        <v>44</v>
      </c>
      <c r="K77" s="63">
        <f t="shared" ref="K77" si="485">IF(J77=0,0)+IF(J77=1,1)+IF(J77=2,2)+IF(J77=3,3)+IF(J77=4,4)+IF(J77=5,5)</f>
        <v>0</v>
      </c>
      <c r="L77" s="174" t="s">
        <v>44</v>
      </c>
      <c r="M77" s="63">
        <f t="shared" ref="M77" si="486">IF(L77=0,0)+IF(L77=1,1)+IF(L77=2,2)+IF(L77=3,3)+IF(L77=4,4)+IF(L77=5,5)</f>
        <v>0</v>
      </c>
      <c r="N77" s="174" t="s">
        <v>44</v>
      </c>
      <c r="O77" s="63">
        <f t="shared" ref="O77" si="487">IF(N77=0,0)+IF(N77=1,1)+IF(N77=2,2)+IF(N77=3,3)+IF(N77=4,4)+IF(N77=5,5)</f>
        <v>0</v>
      </c>
      <c r="P77" s="174" t="s">
        <v>44</v>
      </c>
      <c r="Q77" s="63">
        <f t="shared" ref="Q77" si="488">IF(P77=0,0)+IF(P77=1,1)+IF(P77=2,2)+IF(P77=3,3)+IF(P77=4,4)+IF(P77=5,5)</f>
        <v>0</v>
      </c>
      <c r="R77" s="174" t="s">
        <v>44</v>
      </c>
      <c r="S77" s="63">
        <f t="shared" ref="S77" si="489">IF(R77=0,0)+IF(R77=1,1)+IF(R77=2,2)+IF(R77=3,3)+IF(R77=4,4)+IF(R77=5,5)</f>
        <v>0</v>
      </c>
      <c r="T77" s="174" t="s">
        <v>44</v>
      </c>
      <c r="U77" s="63">
        <f t="shared" ref="U77" si="490">IF(T77=0,0)+IF(T77=1,1)+IF(T77=2,2)+IF(T77=3,3)+IF(T77=4,4)+IF(T77=5,5)</f>
        <v>0</v>
      </c>
      <c r="V77" s="174" t="s">
        <v>44</v>
      </c>
      <c r="W77" s="63">
        <f t="shared" ref="W77" si="491">IF(V77=0,0)+IF(V77=1,1)+IF(V77=2,2)+IF(V77=3,3)+IF(V77=4,4)+IF(V77=5,5)</f>
        <v>0</v>
      </c>
      <c r="X77" s="56"/>
    </row>
    <row r="78" spans="1:26" s="12" customFormat="1" ht="20.100000000000001" hidden="1" customHeight="1" thickBot="1" x14ac:dyDescent="0.25">
      <c r="A78" s="80"/>
      <c r="B78" s="80"/>
      <c r="C78" s="59"/>
      <c r="D78" s="198">
        <f>IF(ISERROR(AVERAGE(E10:E77)),"",AVERAGE(E10:E77))</f>
        <v>0</v>
      </c>
      <c r="E78" s="199"/>
      <c r="F78" s="198">
        <f>IF(ISERROR(AVERAGE(G10:G77)),"",AVERAGE(G10:G77))</f>
        <v>0</v>
      </c>
      <c r="G78" s="199"/>
      <c r="H78" s="198">
        <f>IF(ISERROR(AVERAGE(I10:I77)),"",AVERAGE(I10:I77))</f>
        <v>0</v>
      </c>
      <c r="I78" s="199"/>
      <c r="J78" s="198">
        <f>IF(ISERROR(AVERAGE(K10:K77)),"",AVERAGE(K10:K77))</f>
        <v>0</v>
      </c>
      <c r="K78" s="199"/>
      <c r="L78" s="198">
        <f>IF(ISERROR(AVERAGE(M10:M77)),"",AVERAGE(M10:M77))</f>
        <v>0</v>
      </c>
      <c r="M78" s="199"/>
      <c r="N78" s="198">
        <f>IF(ISERROR(AVERAGE(O10:O77)),"",AVERAGE(O10:O77))</f>
        <v>0</v>
      </c>
      <c r="O78" s="199"/>
      <c r="P78" s="198">
        <f>IF(ISERROR(AVERAGE(Q10:Q77)),"",AVERAGE(Q10:Q77))</f>
        <v>0</v>
      </c>
      <c r="Q78" s="199"/>
      <c r="R78" s="198">
        <f>IF(ISERROR(AVERAGE(S10:S77)),"",AVERAGE(S10:S77))</f>
        <v>0</v>
      </c>
      <c r="S78" s="199"/>
      <c r="T78" s="198">
        <f>IF(ISERROR(AVERAGE(U10:U77)),"",AVERAGE(U10:U77))</f>
        <v>0</v>
      </c>
      <c r="U78" s="199"/>
      <c r="V78" s="198">
        <f>IF(ISERROR(AVERAGE(W10:W77)),"",AVERAGE(W10:W77))</f>
        <v>0</v>
      </c>
      <c r="W78" s="199"/>
      <c r="X78" s="56"/>
    </row>
    <row r="79" spans="1:26" s="12" customFormat="1" ht="15" customHeight="1" thickBot="1" x14ac:dyDescent="0.25">
      <c r="A79" s="203" t="s">
        <v>117</v>
      </c>
      <c r="B79" s="204"/>
      <c r="C79" s="59"/>
      <c r="D79" s="205"/>
      <c r="E79" s="206"/>
      <c r="F79" s="205"/>
      <c r="G79" s="206"/>
      <c r="H79" s="205"/>
      <c r="I79" s="206"/>
      <c r="J79" s="205"/>
      <c r="K79" s="206"/>
      <c r="L79" s="205"/>
      <c r="M79" s="206"/>
      <c r="N79" s="205"/>
      <c r="O79" s="206"/>
      <c r="P79" s="205"/>
      <c r="Q79" s="206"/>
      <c r="R79" s="205"/>
      <c r="S79" s="206"/>
      <c r="T79" s="205"/>
      <c r="U79" s="206"/>
      <c r="V79" s="205"/>
      <c r="W79" s="206"/>
      <c r="X79" s="56"/>
    </row>
    <row r="80" spans="1:26" s="12" customFormat="1" ht="15" customHeight="1" thickBot="1" x14ac:dyDescent="0.25">
      <c r="A80" s="203" t="s">
        <v>118</v>
      </c>
      <c r="B80" s="204"/>
      <c r="C80" s="59"/>
      <c r="D80" s="205"/>
      <c r="E80" s="206"/>
      <c r="F80" s="205"/>
      <c r="G80" s="206"/>
      <c r="H80" s="205"/>
      <c r="I80" s="206"/>
      <c r="J80" s="205"/>
      <c r="K80" s="206"/>
      <c r="L80" s="205"/>
      <c r="M80" s="206"/>
      <c r="N80" s="205"/>
      <c r="O80" s="206"/>
      <c r="P80" s="205"/>
      <c r="Q80" s="206"/>
      <c r="R80" s="205"/>
      <c r="S80" s="206"/>
      <c r="T80" s="205"/>
      <c r="U80" s="206"/>
      <c r="V80" s="205"/>
      <c r="W80" s="206"/>
      <c r="X80" s="56"/>
    </row>
    <row r="81" spans="1:25" s="12" customFormat="1" ht="15" customHeight="1" thickBot="1" x14ac:dyDescent="0.25">
      <c r="A81" s="180"/>
      <c r="B81" s="182" t="s">
        <v>125</v>
      </c>
      <c r="C81" s="181"/>
      <c r="D81" s="209">
        <f>SUM(E10:E22)+SUM(E24:E38)+SUM(E40:E57)+SUM(E59:E77)</f>
        <v>0</v>
      </c>
      <c r="E81" s="210"/>
      <c r="F81" s="209">
        <f t="shared" ref="F81" si="492">SUM(G10:G22)+SUM(G24:G38)+SUM(G40:G57)+SUM(G59:G77)</f>
        <v>0</v>
      </c>
      <c r="G81" s="210"/>
      <c r="H81" s="209">
        <f t="shared" ref="H81" si="493">SUM(I10:I22)+SUM(I24:I38)+SUM(I40:I57)+SUM(I59:I77)</f>
        <v>0</v>
      </c>
      <c r="I81" s="210"/>
      <c r="J81" s="209">
        <f t="shared" ref="J81" si="494">SUM(K10:K22)+SUM(K24:K38)+SUM(K40:K57)+SUM(K59:K77)</f>
        <v>0</v>
      </c>
      <c r="K81" s="210"/>
      <c r="L81" s="209">
        <f t="shared" ref="L81" si="495">SUM(M10:M22)+SUM(M24:M38)+SUM(M40:M57)+SUM(M59:M77)</f>
        <v>0</v>
      </c>
      <c r="M81" s="210"/>
      <c r="N81" s="209">
        <f t="shared" ref="N81" si="496">SUM(O10:O22)+SUM(O24:O38)+SUM(O40:O57)+SUM(O59:O77)</f>
        <v>0</v>
      </c>
      <c r="O81" s="210"/>
      <c r="P81" s="209">
        <f t="shared" ref="P81" si="497">SUM(Q10:Q22)+SUM(Q24:Q38)+SUM(Q40:Q57)+SUM(Q59:Q77)</f>
        <v>0</v>
      </c>
      <c r="Q81" s="210"/>
      <c r="R81" s="209">
        <f t="shared" ref="R81" si="498">SUM(S10:S22)+SUM(S24:S38)+SUM(S40:S57)+SUM(S59:S77)</f>
        <v>0</v>
      </c>
      <c r="S81" s="210"/>
      <c r="T81" s="209">
        <f t="shared" ref="T81" si="499">SUM(U10:U22)+SUM(U24:U38)+SUM(U40:U57)+SUM(U59:U77)</f>
        <v>0</v>
      </c>
      <c r="U81" s="210"/>
      <c r="V81" s="209">
        <f t="shared" ref="V81" si="500">SUM(W10:W22)+SUM(W24:W38)+SUM(W40:W57)+SUM(W59:W77)</f>
        <v>0</v>
      </c>
      <c r="W81" s="210"/>
      <c r="X81" s="56"/>
    </row>
    <row r="82" spans="1:25" s="12" customFormat="1" ht="15" customHeight="1" thickBot="1" x14ac:dyDescent="0.25">
      <c r="A82" s="207" t="s">
        <v>49</v>
      </c>
      <c r="B82" s="208"/>
      <c r="C82" s="60"/>
      <c r="D82" s="196">
        <f>D81/65</f>
        <v>0</v>
      </c>
      <c r="E82" s="197"/>
      <c r="F82" s="196">
        <f t="shared" ref="F82" si="501">F81/65</f>
        <v>0</v>
      </c>
      <c r="G82" s="197"/>
      <c r="H82" s="196">
        <f t="shared" ref="H82" si="502">H81/65</f>
        <v>0</v>
      </c>
      <c r="I82" s="197"/>
      <c r="J82" s="196">
        <f t="shared" ref="J82" si="503">J81/65</f>
        <v>0</v>
      </c>
      <c r="K82" s="197"/>
      <c r="L82" s="196">
        <f t="shared" ref="L82" si="504">L81/65</f>
        <v>0</v>
      </c>
      <c r="M82" s="197"/>
      <c r="N82" s="196">
        <f t="shared" ref="N82" si="505">N81/65</f>
        <v>0</v>
      </c>
      <c r="O82" s="197"/>
      <c r="P82" s="196">
        <f t="shared" ref="P82" si="506">P81/65</f>
        <v>0</v>
      </c>
      <c r="Q82" s="197"/>
      <c r="R82" s="196">
        <f t="shared" ref="R82" si="507">R81/65</f>
        <v>0</v>
      </c>
      <c r="S82" s="197"/>
      <c r="T82" s="196">
        <f t="shared" ref="T82" si="508">T81/65</f>
        <v>0</v>
      </c>
      <c r="U82" s="197"/>
      <c r="V82" s="196">
        <f t="shared" ref="V82" si="509">V81/65</f>
        <v>0</v>
      </c>
      <c r="W82" s="197"/>
      <c r="X82" s="57"/>
    </row>
    <row r="83" spans="1:25" s="12" customFormat="1" ht="6.75" customHeight="1" x14ac:dyDescent="0.2">
      <c r="B83" s="54"/>
      <c r="C83" s="53"/>
      <c r="D83" s="51"/>
      <c r="E83" s="52"/>
      <c r="F83" s="51"/>
      <c r="G83" s="52"/>
      <c r="H83" s="51"/>
      <c r="I83" s="52"/>
      <c r="J83" s="51"/>
      <c r="K83" s="52"/>
      <c r="L83" s="51"/>
      <c r="M83" s="52"/>
      <c r="N83" s="51"/>
      <c r="O83" s="52"/>
      <c r="P83" s="51"/>
      <c r="Q83" s="52"/>
      <c r="R83" s="51"/>
      <c r="S83" s="52"/>
      <c r="T83" s="51"/>
      <c r="U83" s="52"/>
      <c r="V83" s="51"/>
      <c r="W83" s="52"/>
      <c r="X83" s="53"/>
    </row>
    <row r="84" spans="1:25" ht="15" customHeight="1" x14ac:dyDescent="0.2">
      <c r="C84" s="6" t="s">
        <v>47</v>
      </c>
      <c r="D84" s="160" t="s">
        <v>44</v>
      </c>
      <c r="E84" s="161"/>
      <c r="F84" s="161"/>
      <c r="G84" s="161"/>
      <c r="H84" s="161"/>
      <c r="I84" s="161"/>
      <c r="J84" s="161"/>
      <c r="K84" s="25"/>
      <c r="L84" s="25"/>
      <c r="N84" s="3"/>
      <c r="O84" s="6" t="s">
        <v>50</v>
      </c>
      <c r="P84" s="184" t="s">
        <v>44</v>
      </c>
      <c r="Q84" s="184"/>
      <c r="R84" s="184"/>
      <c r="S84" s="184"/>
      <c r="T84" s="184"/>
      <c r="U84" s="184"/>
      <c r="V84" s="184"/>
      <c r="X84" s="3"/>
      <c r="Y84" s="25"/>
    </row>
    <row r="85" spans="1:25" ht="15" customHeight="1" x14ac:dyDescent="0.2">
      <c r="C85" s="6" t="s">
        <v>48</v>
      </c>
      <c r="D85" s="162" t="s">
        <v>44</v>
      </c>
      <c r="E85" s="162"/>
      <c r="F85" s="162"/>
      <c r="G85" s="162"/>
      <c r="H85" s="162"/>
      <c r="I85" s="162"/>
      <c r="J85" s="162"/>
      <c r="K85" s="39"/>
      <c r="L85" s="25"/>
      <c r="N85" s="3"/>
      <c r="O85" s="6" t="s">
        <v>105</v>
      </c>
      <c r="P85" s="165" t="s">
        <v>44</v>
      </c>
      <c r="Q85" s="165"/>
      <c r="R85" s="165"/>
      <c r="S85" s="165"/>
      <c r="T85" s="165"/>
      <c r="U85" s="165"/>
      <c r="V85" s="165"/>
      <c r="X85" s="3"/>
      <c r="Y85" s="25"/>
    </row>
    <row r="86" spans="1:25" ht="15" customHeight="1" x14ac:dyDescent="0.2">
      <c r="B86" s="3"/>
      <c r="C86" s="6" t="s">
        <v>121</v>
      </c>
      <c r="D86" s="163" t="s">
        <v>44</v>
      </c>
      <c r="E86" s="164"/>
      <c r="F86" s="164"/>
      <c r="G86" s="164"/>
      <c r="H86" s="164"/>
      <c r="I86" s="164"/>
      <c r="J86" s="164"/>
      <c r="M86" s="40"/>
      <c r="N86" s="3"/>
      <c r="X86" s="5"/>
    </row>
    <row r="87" spans="1:25" ht="14.1" customHeight="1" x14ac:dyDescent="0.2">
      <c r="C87" s="17"/>
      <c r="D87" s="82" t="s">
        <v>106</v>
      </c>
      <c r="E87" s="17"/>
      <c r="F87" s="17"/>
      <c r="G87" s="17"/>
      <c r="H87" s="17"/>
      <c r="I87" s="17"/>
      <c r="J87" s="17"/>
      <c r="K87" s="17"/>
      <c r="L87" s="17"/>
      <c r="M87" s="17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5"/>
    </row>
    <row r="88" spans="1:25" ht="14.1" customHeight="1" x14ac:dyDescent="0.2">
      <c r="B88" s="26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</row>
    <row r="89" spans="1:25" ht="15.75" x14ac:dyDescent="0.25"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</row>
    <row r="90" spans="1:25" ht="15" x14ac:dyDescent="0.2"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</row>
    <row r="91" spans="1:25" ht="15" x14ac:dyDescent="0.2"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</row>
    <row r="92" spans="1:25" x14ac:dyDescent="0.2"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</row>
  </sheetData>
  <sheetProtection password="DFDD" sheet="1" objects="1" scenarios="1"/>
  <mergeCells count="74">
    <mergeCell ref="T81:U81"/>
    <mergeCell ref="V81:W81"/>
    <mergeCell ref="J81:K81"/>
    <mergeCell ref="L81:M81"/>
    <mergeCell ref="N81:O81"/>
    <mergeCell ref="P81:Q81"/>
    <mergeCell ref="R81:S81"/>
    <mergeCell ref="Z8:Z12"/>
    <mergeCell ref="R80:S80"/>
    <mergeCell ref="T80:U80"/>
    <mergeCell ref="V80:W80"/>
    <mergeCell ref="T79:U79"/>
    <mergeCell ref="V79:W79"/>
    <mergeCell ref="R79:S79"/>
    <mergeCell ref="V78:W78"/>
    <mergeCell ref="V6:W6"/>
    <mergeCell ref="A58:W58"/>
    <mergeCell ref="T78:U78"/>
    <mergeCell ref="D78:E78"/>
    <mergeCell ref="F78:G78"/>
    <mergeCell ref="H78:I78"/>
    <mergeCell ref="J78:K78"/>
    <mergeCell ref="J6:K6"/>
    <mergeCell ref="N78:O78"/>
    <mergeCell ref="P78:Q78"/>
    <mergeCell ref="A48:A49"/>
    <mergeCell ref="L78:M78"/>
    <mergeCell ref="L6:M6"/>
    <mergeCell ref="T6:U6"/>
    <mergeCell ref="P6:Q6"/>
    <mergeCell ref="R6:S6"/>
    <mergeCell ref="P82:Q82"/>
    <mergeCell ref="H79:I79"/>
    <mergeCell ref="J79:K79"/>
    <mergeCell ref="L79:M79"/>
    <mergeCell ref="N79:O79"/>
    <mergeCell ref="P79:Q79"/>
    <mergeCell ref="J80:K80"/>
    <mergeCell ref="L80:M80"/>
    <mergeCell ref="H82:I82"/>
    <mergeCell ref="J82:K82"/>
    <mergeCell ref="L82:M82"/>
    <mergeCell ref="N82:O82"/>
    <mergeCell ref="N80:O80"/>
    <mergeCell ref="P80:Q80"/>
    <mergeCell ref="H80:I80"/>
    <mergeCell ref="H81:I81"/>
    <mergeCell ref="A79:B79"/>
    <mergeCell ref="D82:E82"/>
    <mergeCell ref="F82:G82"/>
    <mergeCell ref="D79:E79"/>
    <mergeCell ref="F79:G79"/>
    <mergeCell ref="A82:B82"/>
    <mergeCell ref="A80:B80"/>
    <mergeCell ref="D80:E80"/>
    <mergeCell ref="F80:G80"/>
    <mergeCell ref="D81:E81"/>
    <mergeCell ref="F81:G81"/>
    <mergeCell ref="P84:V84"/>
    <mergeCell ref="A1:X2"/>
    <mergeCell ref="A23:W23"/>
    <mergeCell ref="A39:W39"/>
    <mergeCell ref="A7:B8"/>
    <mergeCell ref="N6:O6"/>
    <mergeCell ref="D5:W5"/>
    <mergeCell ref="H6:I6"/>
    <mergeCell ref="D6:E6"/>
    <mergeCell ref="F6:G6"/>
    <mergeCell ref="R82:S82"/>
    <mergeCell ref="T82:U82"/>
    <mergeCell ref="V82:W82"/>
    <mergeCell ref="R78:S78"/>
    <mergeCell ref="A5:B5"/>
    <mergeCell ref="A40:A41"/>
  </mergeCells>
  <phoneticPr fontId="2" type="noConversion"/>
  <dataValidations count="1">
    <dataValidation type="list" allowBlank="1" showInputMessage="1" showErrorMessage="1" sqref="D79:W80">
      <formula1>$Z$75:$Z$76</formula1>
    </dataValidation>
  </dataValidations>
  <printOptions horizontalCentered="1"/>
  <pageMargins left="0" right="0" top="0.5" bottom="0.25" header="0.5" footer="0.5"/>
  <pageSetup orientation="portrait" r:id="rId1"/>
  <headerFooter alignWithMargins="0"/>
  <rowBreaks count="1" manualBreakCount="1">
    <brk id="47" max="2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1"/>
  </sheetPr>
  <dimension ref="A1:AT113"/>
  <sheetViews>
    <sheetView showGridLines="0" zoomScaleNormal="100" zoomScaleSheetLayoutView="10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J94" sqref="J94"/>
    </sheetView>
  </sheetViews>
  <sheetFormatPr defaultRowHeight="12.75" x14ac:dyDescent="0.2"/>
  <cols>
    <col min="1" max="1" width="4.28515625" style="78" customWidth="1"/>
    <col min="2" max="2" width="35.85546875" customWidth="1"/>
    <col min="3" max="5" width="5.7109375" customWidth="1"/>
    <col min="6" max="6" width="11.7109375" customWidth="1"/>
    <col min="7" max="7" width="8.7109375" customWidth="1"/>
    <col min="8" max="8" width="19.85546875" customWidth="1"/>
    <col min="9" max="9" width="12.7109375" customWidth="1"/>
  </cols>
  <sheetData>
    <row r="1" spans="1:46" ht="12.75" customHeight="1" x14ac:dyDescent="0.2">
      <c r="A1" s="77"/>
      <c r="B1" s="77"/>
      <c r="C1" s="77"/>
      <c r="D1" s="77"/>
      <c r="E1" s="77"/>
      <c r="F1" s="77"/>
      <c r="G1" s="77"/>
      <c r="H1" s="77"/>
      <c r="I1" s="1"/>
      <c r="J1" s="1"/>
      <c r="K1" s="1"/>
      <c r="L1" s="1"/>
      <c r="M1" s="1"/>
      <c r="N1" s="1"/>
      <c r="O1" s="1"/>
      <c r="P1" s="1"/>
      <c r="Q1" s="1"/>
    </row>
    <row r="2" spans="1:46" ht="12.75" customHeight="1" x14ac:dyDescent="0.25">
      <c r="A2" s="77"/>
      <c r="B2" s="77"/>
      <c r="C2" s="77"/>
      <c r="D2" s="77"/>
      <c r="E2" s="77"/>
      <c r="F2" s="77"/>
      <c r="G2" s="77"/>
      <c r="H2" s="77"/>
      <c r="I2" s="2"/>
      <c r="J2" s="2"/>
      <c r="K2" s="2"/>
      <c r="L2" s="2"/>
      <c r="M2" s="2"/>
      <c r="N2" s="2"/>
      <c r="O2" s="2"/>
      <c r="P2" s="2"/>
      <c r="Q2" s="2"/>
    </row>
    <row r="3" spans="1:46" s="37" customFormat="1" ht="37.5" customHeight="1" x14ac:dyDescent="0.35">
      <c r="A3" s="38"/>
      <c r="B3" s="226" t="s">
        <v>126</v>
      </c>
      <c r="C3" s="226"/>
      <c r="D3" s="226"/>
      <c r="E3" s="226"/>
      <c r="F3" s="226"/>
      <c r="G3" s="226"/>
      <c r="H3" s="226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</row>
    <row r="4" spans="1:46" s="38" customFormat="1" ht="15" customHeight="1" x14ac:dyDescent="0.35">
      <c r="A4" s="83"/>
      <c r="B4" s="83"/>
      <c r="C4" s="83"/>
      <c r="D4" s="83"/>
      <c r="E4" s="83"/>
      <c r="F4" s="83"/>
      <c r="G4" s="83"/>
      <c r="H4" s="83"/>
    </row>
    <row r="5" spans="1:46" s="38" customFormat="1" ht="4.5" customHeight="1" x14ac:dyDescent="0.35">
      <c r="A5" s="126"/>
      <c r="B5" s="125"/>
      <c r="C5" s="125"/>
      <c r="D5" s="125"/>
      <c r="E5" s="125"/>
      <c r="F5" s="125"/>
      <c r="G5" s="125"/>
      <c r="H5" s="125"/>
    </row>
    <row r="6" spans="1:46" ht="15" customHeight="1" x14ac:dyDescent="0.2">
      <c r="A6" s="233" t="str">
        <f>'Eval 1'!P6</f>
        <v>Name 7</v>
      </c>
      <c r="B6" s="233"/>
      <c r="C6" s="233"/>
      <c r="D6" s="233"/>
      <c r="E6" s="233"/>
      <c r="F6" s="233"/>
      <c r="G6" s="233"/>
      <c r="H6" s="233"/>
      <c r="I6" s="1"/>
      <c r="J6" s="1"/>
      <c r="K6" s="1"/>
      <c r="L6" s="1"/>
      <c r="M6" s="1"/>
      <c r="N6" s="1"/>
      <c r="O6" s="1"/>
      <c r="P6" s="1"/>
      <c r="Q6" s="1"/>
    </row>
    <row r="7" spans="1:46" ht="15" customHeight="1" x14ac:dyDescent="0.2">
      <c r="A7" s="233"/>
      <c r="B7" s="233"/>
      <c r="C7" s="233"/>
      <c r="D7" s="233"/>
      <c r="E7" s="233"/>
      <c r="F7" s="233"/>
      <c r="G7" s="233"/>
      <c r="H7" s="233"/>
      <c r="I7" s="1"/>
      <c r="J7" s="1"/>
      <c r="K7" s="1"/>
      <c r="L7" s="1"/>
      <c r="M7" s="1"/>
      <c r="N7" s="1"/>
      <c r="O7" s="1"/>
      <c r="P7" s="1"/>
      <c r="Q7" s="1"/>
    </row>
    <row r="8" spans="1:46" ht="15" customHeight="1" thickBot="1" x14ac:dyDescent="0.25">
      <c r="A8" s="77"/>
      <c r="B8" s="43"/>
      <c r="C8" s="43"/>
      <c r="D8" s="43"/>
      <c r="E8" s="43"/>
      <c r="F8" s="43"/>
      <c r="G8" s="43"/>
      <c r="H8" s="43"/>
      <c r="I8" s="1"/>
      <c r="J8" s="1"/>
      <c r="K8" s="1"/>
      <c r="L8" s="1"/>
      <c r="M8" s="1"/>
      <c r="N8" s="1"/>
      <c r="O8" s="1"/>
      <c r="P8" s="1"/>
      <c r="Q8" s="1"/>
    </row>
    <row r="9" spans="1:46" ht="12.75" customHeight="1" thickBot="1" x14ac:dyDescent="0.25">
      <c r="A9" s="77"/>
      <c r="B9" s="227"/>
      <c r="C9" s="228"/>
      <c r="D9" s="228"/>
      <c r="E9" s="228"/>
      <c r="F9" s="228"/>
      <c r="G9" s="228"/>
      <c r="H9" s="229"/>
      <c r="I9" s="1"/>
      <c r="J9" s="1"/>
      <c r="K9" s="1"/>
      <c r="L9" s="1"/>
      <c r="M9" s="1"/>
      <c r="N9" s="1"/>
      <c r="O9" s="1"/>
      <c r="P9" s="1"/>
      <c r="Q9" s="1"/>
    </row>
    <row r="10" spans="1:46" ht="12.75" customHeight="1" x14ac:dyDescent="0.2">
      <c r="B10" s="234" t="s">
        <v>57</v>
      </c>
      <c r="C10" s="236" t="s">
        <v>59</v>
      </c>
      <c r="D10" s="237"/>
      <c r="E10" s="238"/>
      <c r="F10" s="239" t="s">
        <v>58</v>
      </c>
      <c r="G10" s="239"/>
      <c r="H10" s="240"/>
    </row>
    <row r="11" spans="1:46" ht="12.75" customHeight="1" thickBot="1" x14ac:dyDescent="0.25">
      <c r="B11" s="235"/>
      <c r="C11" s="73">
        <v>1</v>
      </c>
      <c r="D11" s="74">
        <v>2</v>
      </c>
      <c r="E11" s="75">
        <v>3</v>
      </c>
      <c r="F11" s="241"/>
      <c r="G11" s="241"/>
      <c r="H11" s="242"/>
    </row>
    <row r="12" spans="1:46" ht="12.75" customHeight="1" thickBot="1" x14ac:dyDescent="0.25">
      <c r="B12" s="64"/>
      <c r="C12" s="64"/>
      <c r="D12" s="64"/>
      <c r="E12" s="64"/>
      <c r="F12" s="65"/>
      <c r="G12" s="65"/>
      <c r="H12" s="65"/>
    </row>
    <row r="13" spans="1:46" s="3" customFormat="1" ht="15" customHeight="1" x14ac:dyDescent="0.2">
      <c r="A13" s="221" t="s">
        <v>34</v>
      </c>
      <c r="B13" s="120" t="str">
        <f>'Eval 1'!B10</f>
        <v>Retains ready position after blocking shots</v>
      </c>
      <c r="C13" s="121" t="str">
        <f>HLOOKUP($A$6,'Eval 1'!$D$6:$W$77,5,FALSE)</f>
        <v>-</v>
      </c>
      <c r="D13" s="121" t="str">
        <f>HLOOKUP($A$6,'Eval 2'!$D$6:$W$77,5,FALSE)</f>
        <v>-</v>
      </c>
      <c r="E13" s="121" t="str">
        <f>HLOOKUP($A$6,'Eval 3'!$D$6:$W$77,5,FALSE)</f>
        <v>-</v>
      </c>
      <c r="F13" s="231"/>
      <c r="G13" s="231"/>
      <c r="H13" s="232"/>
    </row>
    <row r="14" spans="1:46" s="3" customFormat="1" ht="15" customHeight="1" x14ac:dyDescent="0.2">
      <c r="A14" s="221"/>
      <c r="B14" s="122" t="str">
        <f>'Eval 1'!B11</f>
        <v>Holds ready position in movement</v>
      </c>
      <c r="C14" s="81" t="str">
        <f>HLOOKUP($A$6,'Eval 1'!$D$6:$W$77,6,FALSE)</f>
        <v>-</v>
      </c>
      <c r="D14" s="81" t="str">
        <f>HLOOKUP($A$6,'Eval 2'!$D$6:$W$77,6,FALSE)</f>
        <v>-</v>
      </c>
      <c r="E14" s="81" t="str">
        <f>HLOOKUP($A$6,'Eval 3'!$D$6:$W$77,6,FALSE)</f>
        <v>-</v>
      </c>
      <c r="F14" s="224"/>
      <c r="G14" s="224"/>
      <c r="H14" s="225"/>
    </row>
    <row r="15" spans="1:46" s="3" customFormat="1" ht="15" customHeight="1" x14ac:dyDescent="0.2">
      <c r="A15" s="221"/>
      <c r="B15" s="122" t="str">
        <f>'Eval 1'!B12</f>
        <v>Recovery (retains position after scrambling)</v>
      </c>
      <c r="C15" s="81" t="str">
        <f>HLOOKUP($A$6,'Eval 1'!$D$6:$W$77,7,FALSE)</f>
        <v>-</v>
      </c>
      <c r="D15" s="81" t="str">
        <f>HLOOKUP($A$6,'Eval 2'!$D$6:$W$82,7,FALSE)</f>
        <v>-</v>
      </c>
      <c r="E15" s="81" t="str">
        <f>HLOOKUP($A$6,'Eval 3'!$D$6:$W$82,7,FALSE)</f>
        <v>-</v>
      </c>
      <c r="F15" s="224"/>
      <c r="G15" s="224"/>
      <c r="H15" s="225"/>
    </row>
    <row r="16" spans="1:46" s="3" customFormat="1" ht="15" customHeight="1" x14ac:dyDescent="0.2">
      <c r="A16" s="221"/>
      <c r="B16" s="122" t="str">
        <f>'Eval 1'!B13</f>
        <v>Skating ability</v>
      </c>
      <c r="C16" s="81" t="str">
        <f>HLOOKUP($A$6,'Eval 1'!$D$6:$W$77,8,FALSE)</f>
        <v>-</v>
      </c>
      <c r="D16" s="81" t="str">
        <f>HLOOKUP($A$6,'Eval 2'!$D$6:$W$82,8,FALSE)</f>
        <v>-</v>
      </c>
      <c r="E16" s="81" t="str">
        <f>HLOOKUP($A$6,'Eval 3'!$D$6:$W$82,8,FALSE)</f>
        <v>-</v>
      </c>
      <c r="F16" s="224"/>
      <c r="G16" s="224"/>
      <c r="H16" s="225"/>
    </row>
    <row r="17" spans="1:8" s="3" customFormat="1" ht="15" customHeight="1" x14ac:dyDescent="0.2">
      <c r="A17" s="221"/>
      <c r="B17" s="122" t="str">
        <f>'Eval 1'!B14</f>
        <v>Remains on feet</v>
      </c>
      <c r="C17" s="81" t="str">
        <f>HLOOKUP($A$6,'Eval 1'!$D$6:$W$77,9,FALSE)</f>
        <v>-</v>
      </c>
      <c r="D17" s="81" t="str">
        <f>HLOOKUP($A$6,'Eval 2'!$D$6:$W$82,9,FALSE)</f>
        <v>-</v>
      </c>
      <c r="E17" s="81" t="str">
        <f>HLOOKUP($A$6,'Eval 3'!$D$6:$W$82,9,FALSE)</f>
        <v>-</v>
      </c>
      <c r="F17" s="224"/>
      <c r="G17" s="224"/>
      <c r="H17" s="225"/>
    </row>
    <row r="18" spans="1:8" s="3" customFormat="1" ht="15" customHeight="1" x14ac:dyDescent="0.2">
      <c r="A18" s="221"/>
      <c r="B18" s="122" t="str">
        <f>'Eval 1'!B15</f>
        <v>Moves with speed &amp; in control in ready position</v>
      </c>
      <c r="C18" s="81" t="str">
        <f>HLOOKUP($A$6,'Eval 1'!$D$6:$W$82,10,FALSE)</f>
        <v>-</v>
      </c>
      <c r="D18" s="81" t="str">
        <f>HLOOKUP($A$6,'Eval 2'!$D$6:$W$82,10,FALSE)</f>
        <v>-</v>
      </c>
      <c r="E18" s="81" t="str">
        <f>HLOOKUP($A$6,'Eval 3'!$D$6:$W$82,10,FALSE)</f>
        <v>-</v>
      </c>
      <c r="F18" s="224"/>
      <c r="G18" s="224"/>
      <c r="H18" s="225"/>
    </row>
    <row r="19" spans="1:8" s="3" customFormat="1" ht="15" customHeight="1" x14ac:dyDescent="0.2">
      <c r="A19" s="221"/>
      <c r="B19" s="122" t="str">
        <f>'Eval 1'!B16</f>
        <v>Reacts well to puck movement in zone</v>
      </c>
      <c r="C19" s="81" t="str">
        <f>HLOOKUP($A$6,'Eval 1'!$D$6:$W$82,11,FALSE)</f>
        <v>-</v>
      </c>
      <c r="D19" s="81" t="str">
        <f>HLOOKUP($A$6,'Eval 2'!$D$6:$W$82,11,FALSE)</f>
        <v>-</v>
      </c>
      <c r="E19" s="81" t="str">
        <f>HLOOKUP($A$6,'Eval 3'!$D$6:$W$82,11,FALSE)</f>
        <v>-</v>
      </c>
      <c r="F19" s="224"/>
      <c r="G19" s="224"/>
      <c r="H19" s="225"/>
    </row>
    <row r="20" spans="1:8" s="3" customFormat="1" ht="15" customHeight="1" x14ac:dyDescent="0.2">
      <c r="A20" s="221"/>
      <c r="B20" s="122" t="str">
        <f>'Eval 1'!B17</f>
        <v>Ability to recover from knees, side</v>
      </c>
      <c r="C20" s="81" t="str">
        <f>HLOOKUP($A$6,'Eval 1'!$D$6:$W$82,12,FALSE)</f>
        <v>-</v>
      </c>
      <c r="D20" s="81" t="str">
        <f>HLOOKUP($A$6,'Eval 2'!$D$6:$W$82,12,FALSE)</f>
        <v>-</v>
      </c>
      <c r="E20" s="81" t="str">
        <f>HLOOKUP($A$6,'Eval 3'!$D$6:$W$82,12,FALSE)</f>
        <v>-</v>
      </c>
      <c r="F20" s="224"/>
      <c r="G20" s="224"/>
      <c r="H20" s="225"/>
    </row>
    <row r="21" spans="1:8" s="3" customFormat="1" ht="15" customHeight="1" x14ac:dyDescent="0.2">
      <c r="A21" s="221"/>
      <c r="B21" s="122" t="str">
        <f>'Eval 1'!B18</f>
        <v>Reacts well to quick untelegraphed shots</v>
      </c>
      <c r="C21" s="81" t="str">
        <f>HLOOKUP($A$6,'Eval 1'!$D$6:$W$82,13,FALSE)</f>
        <v>-</v>
      </c>
      <c r="D21" s="81" t="str">
        <f>HLOOKUP($A$6,'Eval 2'!$D$6:$W$82,13,FALSE)</f>
        <v>-</v>
      </c>
      <c r="E21" s="81" t="str">
        <f>HLOOKUP($A$6,'Eval 3'!$D$6:$W$82,13,FALSE)</f>
        <v>-</v>
      </c>
      <c r="F21" s="224"/>
      <c r="G21" s="224"/>
      <c r="H21" s="225"/>
    </row>
    <row r="22" spans="1:8" s="3" customFormat="1" ht="15" customHeight="1" x14ac:dyDescent="0.2">
      <c r="A22" s="221"/>
      <c r="B22" s="122" t="str">
        <f>'Eval 1'!B19</f>
        <v>Effective in close</v>
      </c>
      <c r="C22" s="81" t="str">
        <f>HLOOKUP($A$6,'Eval 1'!$D$6:$W$82,14,FALSE)</f>
        <v>-</v>
      </c>
      <c r="D22" s="81" t="str">
        <f>HLOOKUP($A$6,'Eval 2'!$D$6:$W$82,14,FALSE)</f>
        <v>-</v>
      </c>
      <c r="E22" s="81" t="str">
        <f>HLOOKUP($A$6,'Eval 3'!$D$6:$W$82,14,FALSE)</f>
        <v>-</v>
      </c>
      <c r="F22" s="224"/>
      <c r="G22" s="224"/>
      <c r="H22" s="225"/>
    </row>
    <row r="23" spans="1:8" s="3" customFormat="1" ht="15" customHeight="1" x14ac:dyDescent="0.2">
      <c r="A23" s="221"/>
      <c r="B23" s="122" t="str">
        <f>'Eval 1'!B20</f>
        <v>Relaxative movements and reaction time</v>
      </c>
      <c r="C23" s="81" t="str">
        <f>HLOOKUP($A$6,'Eval 1'!$D$6:$W$82,15,FALSE)</f>
        <v>-</v>
      </c>
      <c r="D23" s="81" t="str">
        <f>HLOOKUP($A$6,'Eval 2'!$D$6:$W$82,15,FALSE)</f>
        <v>-</v>
      </c>
      <c r="E23" s="81" t="str">
        <f>HLOOKUP($A$6,'Eval 3'!$D$6:$W$82,15,FALSE)</f>
        <v>-</v>
      </c>
      <c r="F23" s="224"/>
      <c r="G23" s="224"/>
      <c r="H23" s="225"/>
    </row>
    <row r="24" spans="1:8" s="3" customFormat="1" ht="15" customHeight="1" x14ac:dyDescent="0.2">
      <c r="A24" s="221"/>
      <c r="B24" s="122" t="str">
        <f>'Eval 1'!B21</f>
        <v>Physically fit</v>
      </c>
      <c r="C24" s="81" t="str">
        <f>HLOOKUP($A$6,'Eval 1'!$D$6:$W$82,16,FALSE)</f>
        <v>-</v>
      </c>
      <c r="D24" s="81" t="str">
        <f>HLOOKUP($A$6,'Eval 2'!$D$6:$W$82,16,FALSE)</f>
        <v>-</v>
      </c>
      <c r="E24" s="81" t="str">
        <f>HLOOKUP($A$6,'Eval 3'!$D$6:$W$82,16,FALSE)</f>
        <v>-</v>
      </c>
      <c r="F24" s="224"/>
      <c r="G24" s="224"/>
      <c r="H24" s="225"/>
    </row>
    <row r="25" spans="1:8" s="3" customFormat="1" ht="15" customHeight="1" thickBot="1" x14ac:dyDescent="0.25">
      <c r="A25" s="221"/>
      <c r="B25" s="123" t="str">
        <f>'Eval 1'!B22</f>
        <v>Not prone to injury</v>
      </c>
      <c r="C25" s="124" t="str">
        <f>HLOOKUP($A$6,'Eval 1'!$D$6:$W$82,17,FALSE)</f>
        <v>-</v>
      </c>
      <c r="D25" s="124" t="str">
        <f>HLOOKUP($A$6,'Eval 2'!$D$6:$W$82,17,FALSE)</f>
        <v>-</v>
      </c>
      <c r="E25" s="124" t="str">
        <f>HLOOKUP($A$6,'Eval 3'!$D$6:$W$82,17,FALSE)</f>
        <v>-</v>
      </c>
      <c r="F25" s="222"/>
      <c r="G25" s="222"/>
      <c r="H25" s="223"/>
    </row>
    <row r="26" spans="1:8" s="3" customFormat="1" ht="15" customHeight="1" thickBot="1" x14ac:dyDescent="0.25">
      <c r="A26" s="79"/>
      <c r="B26" s="105"/>
      <c r="C26" s="119"/>
      <c r="D26" s="119"/>
      <c r="E26" s="119"/>
      <c r="F26" s="230"/>
      <c r="G26" s="230"/>
      <c r="H26" s="230"/>
    </row>
    <row r="27" spans="1:8" s="3" customFormat="1" ht="15" customHeight="1" x14ac:dyDescent="0.2">
      <c r="A27" s="221" t="s">
        <v>35</v>
      </c>
      <c r="B27" s="120" t="str">
        <f>'Eval 1'!B24</f>
        <v>Butterfly technique (compact, square)</v>
      </c>
      <c r="C27" s="121" t="str">
        <f>HLOOKUP($A$6,'Eval 1'!$D$6:$W$82,19,FALSE)</f>
        <v>-</v>
      </c>
      <c r="D27" s="121" t="str">
        <f>HLOOKUP($A$6,'Eval 2'!$D$6:$W$82,19,FALSE)</f>
        <v>-</v>
      </c>
      <c r="E27" s="121" t="str">
        <f>HLOOKUP($A$6,'Eval 3'!$D$6:$W$82,19,FALSE)</f>
        <v>-</v>
      </c>
      <c r="F27" s="231"/>
      <c r="G27" s="231"/>
      <c r="H27" s="232"/>
    </row>
    <row r="28" spans="1:8" s="3" customFormat="1" ht="15" customHeight="1" x14ac:dyDescent="0.2">
      <c r="A28" s="221"/>
      <c r="B28" s="122" t="str">
        <f>'Eval 1'!B25</f>
        <v>Use of Stick</v>
      </c>
      <c r="C28" s="81" t="str">
        <f>HLOOKUP($A$6,'Eval 1'!$D$6:$W$82,20,FALSE)</f>
        <v>-</v>
      </c>
      <c r="D28" s="81" t="str">
        <f>HLOOKUP($A$6,'Eval 2'!$D$6:$W$82,20,FALSE)</f>
        <v>-</v>
      </c>
      <c r="E28" s="81" t="str">
        <f>HLOOKUP($A$6,'Eval 3'!$D$6:$W$82,20,FALSE)</f>
        <v>-</v>
      </c>
      <c r="F28" s="224"/>
      <c r="G28" s="224"/>
      <c r="H28" s="225"/>
    </row>
    <row r="29" spans="1:8" s="3" customFormat="1" ht="15" customHeight="1" x14ac:dyDescent="0.2">
      <c r="A29" s="221"/>
      <c r="B29" s="122" t="str">
        <f>'Eval 1'!B26</f>
        <v>Rebound control: off stick</v>
      </c>
      <c r="C29" s="81" t="str">
        <f>HLOOKUP($A$6,'Eval 1'!$D$6:$W$82,21,FALSE)</f>
        <v>-</v>
      </c>
      <c r="D29" s="81" t="str">
        <f>HLOOKUP($A$6,'Eval 2'!$D$6:$W$82,21,FALSE)</f>
        <v>-</v>
      </c>
      <c r="E29" s="81" t="str">
        <f>HLOOKUP($A$6,'Eval 3'!$D$6:$W$82,21,FALSE)</f>
        <v>-</v>
      </c>
      <c r="F29" s="224"/>
      <c r="G29" s="224"/>
      <c r="H29" s="225"/>
    </row>
    <row r="30" spans="1:8" s="3" customFormat="1" ht="15" customHeight="1" x14ac:dyDescent="0.2">
      <c r="A30" s="221"/>
      <c r="B30" s="122" t="str">
        <f>'Eval 1'!B27</f>
        <v>Rebound control off pads</v>
      </c>
      <c r="C30" s="81" t="str">
        <f>HLOOKUP($A$6,'Eval 1'!$D$6:$W$82,22,FALSE)</f>
        <v>-</v>
      </c>
      <c r="D30" s="81" t="str">
        <f>HLOOKUP($A$6,'Eval 2'!$D$6:$W$82,22,FALSE)</f>
        <v>-</v>
      </c>
      <c r="E30" s="81" t="str">
        <f>HLOOKUP($A$6,'Eval 3'!$D$6:$W$82,22,FALSE)</f>
        <v>-</v>
      </c>
      <c r="F30" s="224"/>
      <c r="G30" s="224"/>
      <c r="H30" s="225"/>
    </row>
    <row r="31" spans="1:8" s="3" customFormat="1" ht="15" customHeight="1" x14ac:dyDescent="0.2">
      <c r="A31" s="221"/>
      <c r="B31" s="122" t="str">
        <f>'Eval 1'!B28</f>
        <v>Ability to butterfly at appropriate time</v>
      </c>
      <c r="C31" s="81" t="str">
        <f>HLOOKUP($A$6,'Eval 1'!$D$6:$W$82,23,FALSE)</f>
        <v>-</v>
      </c>
      <c r="D31" s="81" t="str">
        <f>HLOOKUP($A$6,'Eval 2'!$D$6:$W$82,23,FALSE)</f>
        <v>-</v>
      </c>
      <c r="E31" s="81" t="str">
        <f>HLOOKUP($A$6,'Eval 3'!$D$6:$W$82,23,FALSE)</f>
        <v>-</v>
      </c>
      <c r="F31" s="224"/>
      <c r="G31" s="224"/>
      <c r="H31" s="225"/>
    </row>
    <row r="32" spans="1:8" s="3" customFormat="1" ht="15" customHeight="1" x14ac:dyDescent="0.2">
      <c r="A32" s="221"/>
      <c r="B32" s="122" t="str">
        <f>'Eval 1'!B29</f>
        <v>Ability to maintain balance</v>
      </c>
      <c r="C32" s="81" t="str">
        <f>HLOOKUP($A$6,'Eval 1'!$D$6:$W$82,24,FALSE)</f>
        <v>-</v>
      </c>
      <c r="D32" s="81" t="str">
        <f>HLOOKUP($A$6,'Eval 2'!$D$6:$W$82,24,FALSE)</f>
        <v>-</v>
      </c>
      <c r="E32" s="81" t="str">
        <f>HLOOKUP($A$6,'Eval 3'!$D$6:$W$82,24,FALSE)</f>
        <v>-</v>
      </c>
      <c r="F32" s="224"/>
      <c r="G32" s="224"/>
      <c r="H32" s="225"/>
    </row>
    <row r="33" spans="1:8" s="3" customFormat="1" ht="15" customHeight="1" x14ac:dyDescent="0.2">
      <c r="A33" s="221"/>
      <c r="B33" s="122" t="str">
        <f>'Eval 1'!B30</f>
        <v>Quickness of blocker</v>
      </c>
      <c r="C33" s="81" t="str">
        <f>HLOOKUP($A$6,'Eval 1'!$D$6:$W$82,25,FALSE)</f>
        <v>-</v>
      </c>
      <c r="D33" s="81" t="str">
        <f>HLOOKUP($A$6,'Eval 2'!$D$6:$W$82,25,FALSE)</f>
        <v>-</v>
      </c>
      <c r="E33" s="81" t="str">
        <f>HLOOKUP($A$6,'Eval 3'!$D$6:$W$82,25,FALSE)</f>
        <v>-</v>
      </c>
      <c r="F33" s="224"/>
      <c r="G33" s="224"/>
      <c r="H33" s="225"/>
    </row>
    <row r="34" spans="1:8" s="3" customFormat="1" ht="15" customHeight="1" x14ac:dyDescent="0.2">
      <c r="A34" s="221"/>
      <c r="B34" s="122" t="str">
        <f>'Eval 1'!B31</f>
        <v>Quickness of catcher</v>
      </c>
      <c r="C34" s="81" t="str">
        <f>HLOOKUP($A$6,'Eval 1'!$D$6:$W$82,26,FALSE)</f>
        <v>-</v>
      </c>
      <c r="D34" s="81" t="str">
        <f>HLOOKUP($A$6,'Eval 2'!$D$6:$W$82,26,FALSE)</f>
        <v>-</v>
      </c>
      <c r="E34" s="81" t="str">
        <f>HLOOKUP($A$6,'Eval 3'!$D$6:$W$82,26,FALSE)</f>
        <v>-</v>
      </c>
      <c r="F34" s="224"/>
      <c r="G34" s="224"/>
      <c r="H34" s="225"/>
    </row>
    <row r="35" spans="1:8" s="3" customFormat="1" ht="15" customHeight="1" x14ac:dyDescent="0.2">
      <c r="A35" s="221"/>
      <c r="B35" s="122" t="str">
        <f>'Eval 1'!B32</f>
        <v>Position of blocker</v>
      </c>
      <c r="C35" s="81" t="str">
        <f>HLOOKUP($A$6,'Eval 1'!$D$6:$W$82,27,FALSE)</f>
        <v>-</v>
      </c>
      <c r="D35" s="81" t="str">
        <f>HLOOKUP($A$6,'Eval 2'!$D$6:$W$82,27,FALSE)</f>
        <v>-</v>
      </c>
      <c r="E35" s="81" t="str">
        <f>HLOOKUP($A$6,'Eval 3'!$D$6:$W$82,27,FALSE)</f>
        <v>-</v>
      </c>
      <c r="F35" s="224"/>
      <c r="G35" s="224"/>
      <c r="H35" s="225"/>
    </row>
    <row r="36" spans="1:8" s="3" customFormat="1" ht="15" customHeight="1" x14ac:dyDescent="0.2">
      <c r="A36" s="221"/>
      <c r="B36" s="122" t="str">
        <f>'Eval 1'!B33</f>
        <v>Position of catcher</v>
      </c>
      <c r="C36" s="81" t="str">
        <f>HLOOKUP($A$6,'Eval 1'!$D$6:$W$82,28,FALSE)</f>
        <v>-</v>
      </c>
      <c r="D36" s="81" t="str">
        <f>HLOOKUP($A$6,'Eval 2'!$D$6:$W$82,28,FALSE)</f>
        <v>-</v>
      </c>
      <c r="E36" s="81" t="str">
        <f>HLOOKUP($A$6,'Eval 3'!$D$6:$W$82,28,FALSE)</f>
        <v>-</v>
      </c>
      <c r="F36" s="224"/>
      <c r="G36" s="224"/>
      <c r="H36" s="225"/>
    </row>
    <row r="37" spans="1:8" s="3" customFormat="1" ht="15" customHeight="1" x14ac:dyDescent="0.2">
      <c r="A37" s="221"/>
      <c r="B37" s="122" t="str">
        <f>'Eval 1'!B34</f>
        <v>Rebound control: blocker</v>
      </c>
      <c r="C37" s="81" t="str">
        <f>HLOOKUP($A$6,'Eval 1'!$D$6:$W$82,29,FALSE)</f>
        <v>-</v>
      </c>
      <c r="D37" s="81" t="str">
        <f>HLOOKUP($A$6,'Eval 2'!$D$6:$W$82,29,FALSE)</f>
        <v>-</v>
      </c>
      <c r="E37" s="81" t="str">
        <f>HLOOKUP($A$6,'Eval 3'!$D$6:$W$82,29,FALSE)</f>
        <v>-</v>
      </c>
      <c r="F37" s="224"/>
      <c r="G37" s="224"/>
      <c r="H37" s="225"/>
    </row>
    <row r="38" spans="1:8" s="3" customFormat="1" ht="15" customHeight="1" x14ac:dyDescent="0.2">
      <c r="A38" s="221"/>
      <c r="B38" s="122" t="str">
        <f>'Eval 1'!B35</f>
        <v>Rebound control: catcher</v>
      </c>
      <c r="C38" s="81" t="str">
        <f>HLOOKUP($A$6,'Eval 1'!$D$6:$W$82,30,FALSE)</f>
        <v>-</v>
      </c>
      <c r="D38" s="81" t="str">
        <f>HLOOKUP($A$6,'Eval 2'!$D$6:$W$82,30,FALSE)</f>
        <v>-</v>
      </c>
      <c r="E38" s="81" t="str">
        <f>HLOOKUP($A$6,'Eval 3'!$D$6:$W$82,30,FALSE)</f>
        <v>-</v>
      </c>
      <c r="F38" s="224"/>
      <c r="G38" s="224"/>
      <c r="H38" s="225"/>
    </row>
    <row r="39" spans="1:8" s="3" customFormat="1" ht="15" customHeight="1" x14ac:dyDescent="0.2">
      <c r="A39" s="221"/>
      <c r="B39" s="122" t="str">
        <f>'Eval 1'!B36</f>
        <v>Rebound control: chest</v>
      </c>
      <c r="C39" s="81" t="str">
        <f>HLOOKUP($A$6,'Eval 1'!$D$6:$W$82,31,FALSE)</f>
        <v>-</v>
      </c>
      <c r="D39" s="81" t="str">
        <f>HLOOKUP($A$6,'Eval 2'!$D$6:$W$82,31,FALSE)</f>
        <v>-</v>
      </c>
      <c r="E39" s="81" t="str">
        <f>HLOOKUP($A$6,'Eval 3'!$D$6:$W$82,31,FALSE)</f>
        <v>-</v>
      </c>
      <c r="F39" s="224"/>
      <c r="G39" s="224"/>
      <c r="H39" s="225"/>
    </row>
    <row r="40" spans="1:8" s="3" customFormat="1" ht="15" customHeight="1" x14ac:dyDescent="0.2">
      <c r="A40" s="221"/>
      <c r="B40" s="122" t="str">
        <f>'Eval 1'!B37</f>
        <v>Passing / clearing</v>
      </c>
      <c r="C40" s="81" t="str">
        <f>HLOOKUP($A$6,'Eval 1'!$D$6:$W$82,32,FALSE)</f>
        <v>-</v>
      </c>
      <c r="D40" s="81" t="str">
        <f>HLOOKUP($A$6,'Eval 2'!$D$6:$W$82,32,FALSE)</f>
        <v>-</v>
      </c>
      <c r="E40" s="81" t="str">
        <f>HLOOKUP($A$6,'Eval 3'!$D$6:$W$82,32,FALSE)</f>
        <v>-</v>
      </c>
      <c r="F40" s="224"/>
      <c r="G40" s="224"/>
      <c r="H40" s="225"/>
    </row>
    <row r="41" spans="1:8" s="3" customFormat="1" ht="15" customHeight="1" thickBot="1" x14ac:dyDescent="0.25">
      <c r="A41" s="221"/>
      <c r="B41" s="123" t="str">
        <f>'Eval 1'!B38</f>
        <v>Puck playing ability</v>
      </c>
      <c r="C41" s="124" t="str">
        <f>HLOOKUP($A$6,'Eval 1'!$D$6:$W$82,33,FALSE)</f>
        <v>-</v>
      </c>
      <c r="D41" s="124" t="str">
        <f>HLOOKUP($A$6,'Eval 2'!$D$6:$W$82,33,FALSE)</f>
        <v>-</v>
      </c>
      <c r="E41" s="124" t="str">
        <f>HLOOKUP($A$6,'Eval 3'!$D$6:$W$82,33,FALSE)</f>
        <v>-</v>
      </c>
      <c r="F41" s="222"/>
      <c r="G41" s="222"/>
      <c r="H41" s="223"/>
    </row>
    <row r="42" spans="1:8" s="3" customFormat="1" ht="15" customHeight="1" thickBot="1" x14ac:dyDescent="0.25">
      <c r="A42" s="79"/>
      <c r="B42" s="105"/>
      <c r="C42" s="119"/>
      <c r="D42" s="119"/>
      <c r="E42" s="119"/>
      <c r="F42" s="230"/>
      <c r="G42" s="230"/>
      <c r="H42" s="230"/>
    </row>
    <row r="43" spans="1:8" s="3" customFormat="1" ht="15" customHeight="1" x14ac:dyDescent="0.2">
      <c r="A43" s="221" t="s">
        <v>36</v>
      </c>
      <c r="B43" s="120" t="str">
        <f>'Eval 1'!B40</f>
        <v>Knows position at all times</v>
      </c>
      <c r="C43" s="121" t="str">
        <f>HLOOKUP($A$6,'Eval 1'!$D$6:$W$82,35,FALSE)</f>
        <v>-</v>
      </c>
      <c r="D43" s="121" t="str">
        <f>HLOOKUP($A$6,'Eval 2'!$D$6:$W$82,35,FALSE)</f>
        <v>-</v>
      </c>
      <c r="E43" s="121" t="str">
        <f>HLOOKUP($A$6,'Eval 3'!$D$6:$W$82,35,FALSE)</f>
        <v>-</v>
      </c>
      <c r="F43" s="231"/>
      <c r="G43" s="231"/>
      <c r="H43" s="232"/>
    </row>
    <row r="44" spans="1:8" s="3" customFormat="1" ht="15" customHeight="1" x14ac:dyDescent="0.2">
      <c r="A44" s="221"/>
      <c r="B44" s="122" t="str">
        <f>'Eval 1'!B41</f>
        <v>Assumes neutral position at top edge of crease</v>
      </c>
      <c r="C44" s="81" t="str">
        <f>HLOOKUP($A$6,'Eval 1'!$D$6:$W$82,36,FALSE)</f>
        <v>-</v>
      </c>
      <c r="D44" s="81" t="str">
        <f>HLOOKUP($A$6,'Eval 2'!$D$6:$W$82,36,FALSE)</f>
        <v>-</v>
      </c>
      <c r="E44" s="81" t="str">
        <f>HLOOKUP($A$6,'Eval 3'!$D$6:$W$82,36,FALSE)</f>
        <v>-</v>
      </c>
      <c r="F44" s="224"/>
      <c r="G44" s="224"/>
      <c r="H44" s="225"/>
    </row>
    <row r="45" spans="1:8" s="3" customFormat="1" ht="15" customHeight="1" x14ac:dyDescent="0.2">
      <c r="A45" s="221"/>
      <c r="B45" s="122" t="str">
        <f>'Eval 1'!B42</f>
        <v>Positions self properly prior to shot</v>
      </c>
      <c r="C45" s="81" t="str">
        <f>HLOOKUP($A$6,'Eval 1'!$D$6:$W$82,37,FALSE)</f>
        <v>-</v>
      </c>
      <c r="D45" s="81" t="str">
        <f>HLOOKUP($A$6,'Eval 2'!$D$6:$W$82,37,FALSE)</f>
        <v>-</v>
      </c>
      <c r="E45" s="81" t="str">
        <f>HLOOKUP($A$6,'Eval 3'!$D$6:$W$82,37,FALSE)</f>
        <v>-</v>
      </c>
      <c r="F45" s="224"/>
      <c r="G45" s="224"/>
      <c r="H45" s="225"/>
    </row>
    <row r="46" spans="1:8" s="3" customFormat="1" ht="15" customHeight="1" x14ac:dyDescent="0.2">
      <c r="A46" s="221"/>
      <c r="B46" s="122" t="str">
        <f>'Eval 1'!B43</f>
        <v>Ability to orient self instantly</v>
      </c>
      <c r="C46" s="81" t="str">
        <f>HLOOKUP($A$6,'Eval 1'!$D$6:$W$82,38,FALSE)</f>
        <v>-</v>
      </c>
      <c r="D46" s="81" t="str">
        <f>HLOOKUP($A$6,'Eval 2'!$D$6:$W$82,38,FALSE)</f>
        <v>-</v>
      </c>
      <c r="E46" s="81" t="str">
        <f>HLOOKUP($A$6,'Eval 3'!$D$6:$W$82,38,FALSE)</f>
        <v>-</v>
      </c>
      <c r="F46" s="224"/>
      <c r="G46" s="224"/>
      <c r="H46" s="225"/>
    </row>
    <row r="47" spans="1:8" s="3" customFormat="1" ht="15" customHeight="1" x14ac:dyDescent="0.2">
      <c r="A47" s="221"/>
      <c r="B47" s="122" t="str">
        <f>'Eval 1'!B44</f>
        <v>Lines up properly on puck</v>
      </c>
      <c r="C47" s="81" t="str">
        <f>HLOOKUP($A$6,'Eval 1'!$D$6:$W$82,39,FALSE)</f>
        <v>-</v>
      </c>
      <c r="D47" s="81" t="str">
        <f>HLOOKUP($A$6,'Eval 2'!$D$6:$W$82,39,FALSE)</f>
        <v>-</v>
      </c>
      <c r="E47" s="81" t="str">
        <f>HLOOKUP($A$6,'Eval 3'!$D$6:$W$82,39,FALSE)</f>
        <v>-</v>
      </c>
      <c r="F47" s="224"/>
      <c r="G47" s="224"/>
      <c r="H47" s="225"/>
    </row>
    <row r="48" spans="1:8" s="3" customFormat="1" ht="15" customHeight="1" x14ac:dyDescent="0.2">
      <c r="A48" s="221"/>
      <c r="B48" s="122" t="str">
        <f>'Eval 1'!B45</f>
        <v>Knowledge of shooter’s options</v>
      </c>
      <c r="C48" s="81" t="str">
        <f>HLOOKUP($A$6,'Eval 1'!$D$6:$W$82,40,FALSE)</f>
        <v>-</v>
      </c>
      <c r="D48" s="81" t="str">
        <f>HLOOKUP($A$6,'Eval 2'!$D$6:$W$82,40,FALSE)</f>
        <v>-</v>
      </c>
      <c r="E48" s="81" t="str">
        <f>HLOOKUP($A$6,'Eval 3'!$D$6:$W$82,40,FALSE)</f>
        <v>-</v>
      </c>
      <c r="F48" s="224"/>
      <c r="G48" s="224"/>
      <c r="H48" s="225"/>
    </row>
    <row r="49" spans="1:8" s="3" customFormat="1" ht="15" customHeight="1" x14ac:dyDescent="0.2">
      <c r="A49" s="221"/>
      <c r="B49" s="122" t="str">
        <f>'Eval 1'!B46</f>
        <v>Looks for potential shooter</v>
      </c>
      <c r="C49" s="81" t="str">
        <f>HLOOKUP($A$6,'Eval 1'!$D$6:$W$82,41,FALSE)</f>
        <v>-</v>
      </c>
      <c r="D49" s="81" t="str">
        <f>HLOOKUP($A$6,'Eval 2'!$D$6:$W$82,41,FALSE)</f>
        <v>-</v>
      </c>
      <c r="E49" s="81" t="str">
        <f>HLOOKUP($A$6,'Eval 3'!$D$6:$W$82,41,FALSE)</f>
        <v>-</v>
      </c>
      <c r="F49" s="224"/>
      <c r="G49" s="224"/>
      <c r="H49" s="225"/>
    </row>
    <row r="50" spans="1:8" s="3" customFormat="1" ht="15" customHeight="1" x14ac:dyDescent="0.2">
      <c r="A50" s="221"/>
      <c r="B50" s="122" t="str">
        <f>'Eval 1'!B47</f>
        <v>Lines up properly in ready position</v>
      </c>
      <c r="C50" s="81" t="str">
        <f>HLOOKUP($A$6,'Eval 1'!$D$6:$W$82,42,FALSE)</f>
        <v>-</v>
      </c>
      <c r="D50" s="81" t="str">
        <f>HLOOKUP($A$6,'Eval 2'!$D$6:$W$82,42,FALSE)</f>
        <v>-</v>
      </c>
      <c r="E50" s="81" t="str">
        <f>HLOOKUP($A$6,'Eval 3'!$D$6:$W$82,42,FALSE)</f>
        <v>-</v>
      </c>
      <c r="F50" s="224"/>
      <c r="G50" s="224"/>
      <c r="H50" s="225"/>
    </row>
    <row r="51" spans="1:8" s="3" customFormat="1" ht="15" customHeight="1" x14ac:dyDescent="0.2">
      <c r="A51" s="221"/>
      <c r="B51" s="122" t="str">
        <f>'Eval 1'!B48</f>
        <v>Ability to locate potential shooters</v>
      </c>
      <c r="C51" s="81" t="str">
        <f>HLOOKUP($A$6,'Eval 1'!$D$6:$W$82,43,FALSE)</f>
        <v>-</v>
      </c>
      <c r="D51" s="81" t="str">
        <f>HLOOKUP($A$6,'Eval 2'!$D$6:$W$82,43,FALSE)</f>
        <v>-</v>
      </c>
      <c r="E51" s="81" t="str">
        <f>HLOOKUP($A$6,'Eval 3'!$D$6:$W$82,43,FALSE)</f>
        <v>-</v>
      </c>
      <c r="F51" s="224"/>
      <c r="G51" s="224"/>
      <c r="H51" s="225"/>
    </row>
    <row r="52" spans="1:8" s="3" customFormat="1" ht="15" customHeight="1" x14ac:dyDescent="0.2">
      <c r="A52" s="221"/>
      <c r="B52" s="122" t="str">
        <f>'Eval 1'!B49</f>
        <v>Position with respect to potential deflectors</v>
      </c>
      <c r="C52" s="81" t="str">
        <f>HLOOKUP($A$6,'Eval 1'!$D$6:$W$82,44,FALSE)</f>
        <v>-</v>
      </c>
      <c r="D52" s="81" t="str">
        <f>HLOOKUP($A$6,'Eval 2'!$D$6:$W$82,44,FALSE)</f>
        <v>-</v>
      </c>
      <c r="E52" s="81" t="str">
        <f>HLOOKUP($A$6,'Eval 3'!$D$6:$W$82,44,FALSE)</f>
        <v>-</v>
      </c>
      <c r="F52" s="224"/>
      <c r="G52" s="224"/>
      <c r="H52" s="225"/>
    </row>
    <row r="53" spans="1:8" s="3" customFormat="1" ht="15" customHeight="1" x14ac:dyDescent="0.2">
      <c r="A53" s="221"/>
      <c r="B53" s="122" t="str">
        <f>'Eval 1'!B50</f>
        <v>Works hard to find puck</v>
      </c>
      <c r="C53" s="81" t="str">
        <f>HLOOKUP($A$6,'Eval 1'!$D$6:$W$82,45,FALSE)</f>
        <v>-</v>
      </c>
      <c r="D53" s="81" t="str">
        <f>HLOOKUP($A$6,'Eval 2'!$D$6:$W$82,45,FALSE)</f>
        <v>-</v>
      </c>
      <c r="E53" s="81" t="str">
        <f>HLOOKUP($A$6,'Eval 3'!$D$6:$W$82,45,FALSE)</f>
        <v>-</v>
      </c>
      <c r="F53" s="224"/>
      <c r="G53" s="224"/>
      <c r="H53" s="225"/>
    </row>
    <row r="54" spans="1:8" s="3" customFormat="1" ht="15" customHeight="1" x14ac:dyDescent="0.2">
      <c r="A54" s="221"/>
      <c r="B54" s="122" t="str">
        <f>'Eval 1'!B51</f>
        <v>Use of body</v>
      </c>
      <c r="C54" s="81" t="str">
        <f>HLOOKUP($A$6,'Eval 1'!$D$6:$W$82,46,FALSE)</f>
        <v>-</v>
      </c>
      <c r="D54" s="81" t="str">
        <f>HLOOKUP($A$6,'Eval 2'!$D$6:$W$82,46,FALSE)</f>
        <v>-</v>
      </c>
      <c r="E54" s="81" t="str">
        <f>HLOOKUP($A$6,'Eval 3'!$D$6:$W$82,46,FALSE)</f>
        <v>-</v>
      </c>
      <c r="F54" s="224"/>
      <c r="G54" s="224"/>
      <c r="H54" s="225"/>
    </row>
    <row r="55" spans="1:8" s="3" customFormat="1" ht="15" customHeight="1" x14ac:dyDescent="0.2">
      <c r="A55" s="221"/>
      <c r="B55" s="122" t="str">
        <f>'Eval 1'!B52</f>
        <v>Reaction to change of direction</v>
      </c>
      <c r="C55" s="81" t="str">
        <f>HLOOKUP($A$6,'Eval 1'!$D$6:$W$82,47,FALSE)</f>
        <v>-</v>
      </c>
      <c r="D55" s="81" t="str">
        <f>HLOOKUP($A$6,'Eval 2'!$D$6:$W$82,47,FALSE)</f>
        <v>-</v>
      </c>
      <c r="E55" s="81" t="str">
        <f>HLOOKUP($A$6,'Eval 3'!$D$6:$W$82,47,FALSE)</f>
        <v>-</v>
      </c>
      <c r="F55" s="224"/>
      <c r="G55" s="224"/>
      <c r="H55" s="225"/>
    </row>
    <row r="56" spans="1:8" s="3" customFormat="1" ht="15" customHeight="1" x14ac:dyDescent="0.2">
      <c r="A56" s="221"/>
      <c r="B56" s="122" t="str">
        <f>'Eval 1'!B53</f>
        <v>Control of rebounds</v>
      </c>
      <c r="C56" s="81" t="str">
        <f>HLOOKUP($A$6,'Eval 1'!$D$6:$W$82,48,FALSE)</f>
        <v>-</v>
      </c>
      <c r="D56" s="81" t="str">
        <f>HLOOKUP($A$6,'Eval 2'!$D$6:$W$82,48,FALSE)</f>
        <v>-</v>
      </c>
      <c r="E56" s="81" t="str">
        <f>HLOOKUP($A$6,'Eval 3'!$D$6:$W$82,48,FALSE)</f>
        <v>-</v>
      </c>
      <c r="F56" s="224"/>
      <c r="G56" s="224"/>
      <c r="H56" s="225"/>
    </row>
    <row r="57" spans="1:8" s="3" customFormat="1" ht="15" customHeight="1" x14ac:dyDescent="0.2">
      <c r="A57" s="221"/>
      <c r="B57" s="122" t="str">
        <f>'Eval 1'!B54</f>
        <v>Position self properly (play behind net, corner)</v>
      </c>
      <c r="C57" s="81" t="str">
        <f>HLOOKUP($A$6,'Eval 1'!$D$6:$W$82,49,FALSE)</f>
        <v>-</v>
      </c>
      <c r="D57" s="81" t="str">
        <f>HLOOKUP($A$6,'Eval 2'!$D$6:$W$82,49,FALSE)</f>
        <v>-</v>
      </c>
      <c r="E57" s="81" t="str">
        <f>HLOOKUP($A$6,'Eval 3'!$D$6:$W$82,49,FALSE)</f>
        <v>-</v>
      </c>
      <c r="F57" s="224"/>
      <c r="G57" s="224"/>
      <c r="H57" s="225"/>
    </row>
    <row r="58" spans="1:8" s="3" customFormat="1" ht="15" customHeight="1" x14ac:dyDescent="0.2">
      <c r="A58" s="221"/>
      <c r="B58" s="122" t="str">
        <f>'Eval 1'!B55</f>
        <v>Lateral mobility-post to post movement</v>
      </c>
      <c r="C58" s="81" t="str">
        <f>HLOOKUP($A$6,'Eval 1'!$D$6:$W$82,50,FALSE)</f>
        <v>-</v>
      </c>
      <c r="D58" s="81" t="str">
        <f>HLOOKUP($A$6,'Eval 2'!$D$6:$W$82,50,FALSE)</f>
        <v>-</v>
      </c>
      <c r="E58" s="81" t="str">
        <f>HLOOKUP($A$6,'Eval 3'!$D$6:$W$82,50,FALSE)</f>
        <v>-</v>
      </c>
      <c r="F58" s="224"/>
      <c r="G58" s="224"/>
      <c r="H58" s="225"/>
    </row>
    <row r="59" spans="1:8" s="3" customFormat="1" ht="15" customHeight="1" x14ac:dyDescent="0.2">
      <c r="A59" s="221"/>
      <c r="B59" s="122" t="str">
        <f>'Eval 1'!B56</f>
        <v>Use of stick to decrease scoring opportunities</v>
      </c>
      <c r="C59" s="81" t="str">
        <f>HLOOKUP($A$6,'Eval 1'!$D$6:$W$82,51,FALSE)</f>
        <v>-</v>
      </c>
      <c r="D59" s="81" t="str">
        <f>HLOOKUP($A$6,'Eval 2'!$D$6:$W$82,51,FALSE)</f>
        <v>-</v>
      </c>
      <c r="E59" s="81" t="str">
        <f>HLOOKUP($A$6,'Eval 3'!$D$6:$W$82,51,FALSE)</f>
        <v>-</v>
      </c>
      <c r="F59" s="224"/>
      <c r="G59" s="224"/>
      <c r="H59" s="225"/>
    </row>
    <row r="60" spans="1:8" s="3" customFormat="1" ht="15" customHeight="1" thickBot="1" x14ac:dyDescent="0.25">
      <c r="A60" s="221"/>
      <c r="B60" s="123" t="str">
        <f>'Eval 1'!B57</f>
        <v>Ability to challenge slot pass</v>
      </c>
      <c r="C60" s="124" t="str">
        <f>HLOOKUP($A$6,'Eval 1'!$D$6:$W$82,52,FALSE)</f>
        <v>-</v>
      </c>
      <c r="D60" s="124" t="str">
        <f>HLOOKUP($A$6,'Eval 2'!$D$6:$W$82,52,FALSE)</f>
        <v>-</v>
      </c>
      <c r="E60" s="124" t="str">
        <f>HLOOKUP($A$6,'Eval 3'!$D$6:$W$82,52,FALSE)</f>
        <v>-</v>
      </c>
      <c r="F60" s="222"/>
      <c r="G60" s="222"/>
      <c r="H60" s="223"/>
    </row>
    <row r="61" spans="1:8" s="3" customFormat="1" ht="15" customHeight="1" thickBot="1" x14ac:dyDescent="0.25">
      <c r="A61" s="79"/>
      <c r="B61" s="105"/>
      <c r="C61" s="119"/>
      <c r="D61" s="119"/>
      <c r="E61" s="119"/>
      <c r="F61" s="230"/>
      <c r="G61" s="230"/>
      <c r="H61" s="230"/>
    </row>
    <row r="62" spans="1:8" s="3" customFormat="1" ht="15" customHeight="1" x14ac:dyDescent="0.2">
      <c r="A62" s="221" t="s">
        <v>37</v>
      </c>
      <c r="B62" s="120" t="str">
        <f>'Eval 1'!B59</f>
        <v>Alert at all times</v>
      </c>
      <c r="C62" s="121" t="str">
        <f>HLOOKUP($A$6,'Eval 1'!$D$6:$W$82,54,FALSE)</f>
        <v>-</v>
      </c>
      <c r="D62" s="121" t="str">
        <f>HLOOKUP($A$6,'Eval 2'!$D$6:$W$82,54,FALSE)</f>
        <v>-</v>
      </c>
      <c r="E62" s="121" t="str">
        <f>HLOOKUP($A$6,'Eval 3'!$D$6:$W$82,54,FALSE)</f>
        <v>-</v>
      </c>
      <c r="F62" s="231"/>
      <c r="G62" s="231"/>
      <c r="H62" s="232"/>
    </row>
    <row r="63" spans="1:8" s="3" customFormat="1" ht="15" customHeight="1" x14ac:dyDescent="0.2">
      <c r="A63" s="221"/>
      <c r="B63" s="122" t="str">
        <f>'Eval 1'!B60</f>
        <v>Follows puck at all times</v>
      </c>
      <c r="C63" s="81" t="str">
        <f>HLOOKUP($A$6,'Eval 1'!$D$6:$W$82,55,FALSE)</f>
        <v>-</v>
      </c>
      <c r="D63" s="81" t="str">
        <f>HLOOKUP($A$6,'Eval 2'!$D$6:$W$82,55,FALSE)</f>
        <v>-</v>
      </c>
      <c r="E63" s="81" t="str">
        <f>HLOOKUP($A$6,'Eval 3'!$D$6:$W$82,55,FALSE)</f>
        <v>-</v>
      </c>
      <c r="F63" s="224"/>
      <c r="G63" s="224"/>
      <c r="H63" s="225"/>
    </row>
    <row r="64" spans="1:8" s="3" customFormat="1" ht="15" customHeight="1" x14ac:dyDescent="0.2">
      <c r="A64" s="221"/>
      <c r="B64" s="122" t="str">
        <f>'Eval 1'!B61</f>
        <v>Maintains conc. despite bad plays/early goals</v>
      </c>
      <c r="C64" s="81" t="str">
        <f>HLOOKUP($A$6,'Eval 1'!$D$6:$W$82,56,FALSE)</f>
        <v>-</v>
      </c>
      <c r="D64" s="81" t="str">
        <f>HLOOKUP($A$6,'Eval 2'!$D$6:$W$82,56,FALSE)</f>
        <v>-</v>
      </c>
      <c r="E64" s="81" t="str">
        <f>HLOOKUP($A$6,'Eval 3'!$D$6:$W$82,56,FALSE)</f>
        <v>-</v>
      </c>
      <c r="F64" s="224"/>
      <c r="G64" s="224"/>
      <c r="H64" s="225"/>
    </row>
    <row r="65" spans="1:8" s="3" customFormat="1" ht="15" customHeight="1" x14ac:dyDescent="0.2">
      <c r="A65" s="221"/>
      <c r="B65" s="122" t="str">
        <f>'Eval 1'!B62</f>
        <v>Understands offensive team play options</v>
      </c>
      <c r="C65" s="81" t="str">
        <f>HLOOKUP($A$6,'Eval 1'!$D$6:$W$82,57,FALSE)</f>
        <v>-</v>
      </c>
      <c r="D65" s="81" t="str">
        <f>HLOOKUP($A$6,'Eval 2'!$D$6:$W$82,57,FALSE)</f>
        <v>-</v>
      </c>
      <c r="E65" s="81" t="str">
        <f>HLOOKUP($A$6,'Eval 3'!$D$6:$W$82,57,FALSE)</f>
        <v>-</v>
      </c>
      <c r="F65" s="224"/>
      <c r="G65" s="224"/>
      <c r="H65" s="225"/>
    </row>
    <row r="66" spans="1:8" s="3" customFormat="1" ht="15" customHeight="1" x14ac:dyDescent="0.2">
      <c r="A66" s="221"/>
      <c r="B66" s="122" t="str">
        <f>'Eval 1'!B63</f>
        <v>Able to pick up open man</v>
      </c>
      <c r="C66" s="81" t="str">
        <f>HLOOKUP($A$6,'Eval 1'!$D$6:$W$82,58,FALSE)</f>
        <v>-</v>
      </c>
      <c r="D66" s="81" t="str">
        <f>HLOOKUP($A$6,'Eval 2'!$D$6:$W$82,58,FALSE)</f>
        <v>-</v>
      </c>
      <c r="E66" s="81" t="str">
        <f>HLOOKUP($A$6,'Eval 3'!$D$6:$W$82,58,FALSE)</f>
        <v>-</v>
      </c>
      <c r="F66" s="224"/>
      <c r="G66" s="224"/>
      <c r="H66" s="225"/>
    </row>
    <row r="67" spans="1:8" s="3" customFormat="1" ht="15" customHeight="1" x14ac:dyDescent="0.2">
      <c r="A67" s="221"/>
      <c r="B67" s="122" t="str">
        <f>'Eval 1'!B64</f>
        <v>Able to read shooter</v>
      </c>
      <c r="C67" s="81" t="str">
        <f>HLOOKUP($A$6,'Eval 1'!$D$6:$W$82,59,FALSE)</f>
        <v>-</v>
      </c>
      <c r="D67" s="81" t="str">
        <f>HLOOKUP($A$6,'Eval 2'!$D$6:$W$82,59,FALSE)</f>
        <v>-</v>
      </c>
      <c r="E67" s="81" t="str">
        <f>HLOOKUP($A$6,'Eval 3'!$D$6:$W$82,59,FALSE)</f>
        <v>-</v>
      </c>
      <c r="F67" s="224"/>
      <c r="G67" s="224"/>
      <c r="H67" s="225"/>
    </row>
    <row r="68" spans="1:8" s="3" customFormat="1" ht="15" customHeight="1" x14ac:dyDescent="0.2">
      <c r="A68" s="221"/>
      <c r="B68" s="122" t="str">
        <f>'Eval 1'!B65</f>
        <v>Finds puck in scramble</v>
      </c>
      <c r="C68" s="81" t="str">
        <f>HLOOKUP($A$6,'Eval 1'!$D$6:$W$82,60,FALSE)</f>
        <v>-</v>
      </c>
      <c r="D68" s="81" t="str">
        <f>HLOOKUP($A$6,'Eval 2'!$D$6:$W$82,60,FALSE)</f>
        <v>-</v>
      </c>
      <c r="E68" s="81" t="str">
        <f>HLOOKUP($A$6,'Eval 3'!$D$6:$W$82,60,FALSE)</f>
        <v>-</v>
      </c>
      <c r="F68" s="224"/>
      <c r="G68" s="224"/>
      <c r="H68" s="225"/>
    </row>
    <row r="69" spans="1:8" s="3" customFormat="1" ht="15" customHeight="1" x14ac:dyDescent="0.2">
      <c r="A69" s="221"/>
      <c r="B69" s="122" t="str">
        <f>'Eval 1'!B66</f>
        <v>Able to make key saves</v>
      </c>
      <c r="C69" s="81" t="str">
        <f>HLOOKUP($A$6,'Eval 1'!$D$6:$W$82,61,FALSE)</f>
        <v>-</v>
      </c>
      <c r="D69" s="81" t="str">
        <f>HLOOKUP($A$6,'Eval 2'!$D$6:$W$82,61,FALSE)</f>
        <v>-</v>
      </c>
      <c r="E69" s="81" t="str">
        <f>HLOOKUP($A$6,'Eval 3'!$D$6:$W$82,61,FALSE)</f>
        <v>-</v>
      </c>
      <c r="F69" s="224"/>
      <c r="G69" s="224"/>
      <c r="H69" s="225"/>
    </row>
    <row r="70" spans="1:8" s="3" customFormat="1" ht="15" customHeight="1" x14ac:dyDescent="0.2">
      <c r="A70" s="221"/>
      <c r="B70" s="122" t="str">
        <f>'Eval 1'!B67</f>
        <v>Able to perform in pressure situations</v>
      </c>
      <c r="C70" s="81" t="str">
        <f>HLOOKUP($A$6,'Eval 1'!$D$6:$W$82,62,FALSE)</f>
        <v>-</v>
      </c>
      <c r="D70" s="81" t="str">
        <f>HLOOKUP($A$6,'Eval 2'!$D$6:$W$82,62,FALSE)</f>
        <v>-</v>
      </c>
      <c r="E70" s="81" t="str">
        <f>HLOOKUP($A$6,'Eval 3'!$D$6:$W$82,62,FALSE)</f>
        <v>-</v>
      </c>
      <c r="F70" s="224"/>
      <c r="G70" s="224"/>
      <c r="H70" s="225"/>
    </row>
    <row r="71" spans="1:8" s="3" customFormat="1" ht="15" customHeight="1" x14ac:dyDescent="0.2">
      <c r="A71" s="221"/>
      <c r="B71" s="122" t="str">
        <f>'Eval 1'!B68</f>
        <v>Displays an ‘in charge’ attitude</v>
      </c>
      <c r="C71" s="81" t="str">
        <f>HLOOKUP($A$6,'Eval 1'!$D$6:$W$82,63,FALSE)</f>
        <v>-</v>
      </c>
      <c r="D71" s="81" t="str">
        <f>HLOOKUP($A$6,'Eval 2'!$D$6:$W$82,63,FALSE)</f>
        <v>-</v>
      </c>
      <c r="E71" s="81" t="str">
        <f>HLOOKUP($A$6,'Eval 3'!$D$6:$W$82,63,FALSE)</f>
        <v>-</v>
      </c>
      <c r="F71" s="224"/>
      <c r="G71" s="224"/>
      <c r="H71" s="225"/>
    </row>
    <row r="72" spans="1:8" s="3" customFormat="1" ht="15" customHeight="1" x14ac:dyDescent="0.2">
      <c r="A72" s="221"/>
      <c r="B72" s="122" t="str">
        <f>'Eval 1'!B69</f>
        <v>Positive mental attitude at all times</v>
      </c>
      <c r="C72" s="81" t="str">
        <f>HLOOKUP($A$6,'Eval 1'!$D$6:$W$82,64,FALSE)</f>
        <v>-</v>
      </c>
      <c r="D72" s="81" t="str">
        <f>HLOOKUP($A$6,'Eval 2'!$D$6:$W$82,64,FALSE)</f>
        <v>-</v>
      </c>
      <c r="E72" s="81" t="str">
        <f>HLOOKUP($A$6,'Eval 3'!$D$6:$W$82,64,FALSE)</f>
        <v>-</v>
      </c>
      <c r="F72" s="224"/>
      <c r="G72" s="224"/>
      <c r="H72" s="225"/>
    </row>
    <row r="73" spans="1:8" s="3" customFormat="1" ht="15" customHeight="1" x14ac:dyDescent="0.2">
      <c r="A73" s="221"/>
      <c r="B73" s="122" t="str">
        <f>'Eval 1'!B70</f>
        <v>Size of heart</v>
      </c>
      <c r="C73" s="81" t="str">
        <f>HLOOKUP($A$6,'Eval 1'!$D$6:$W$82,65,FALSE)</f>
        <v>-</v>
      </c>
      <c r="D73" s="81" t="str">
        <f>HLOOKUP($A$6,'Eval 2'!$D$6:$W$82,65,FALSE)</f>
        <v>-</v>
      </c>
      <c r="E73" s="81" t="str">
        <f>HLOOKUP($A$6,'Eval 3'!$D$6:$W$82,65,FALSE)</f>
        <v>-</v>
      </c>
      <c r="F73" s="224"/>
      <c r="G73" s="224"/>
      <c r="H73" s="225"/>
    </row>
    <row r="74" spans="1:8" s="3" customFormat="1" ht="15" customHeight="1" x14ac:dyDescent="0.2">
      <c r="A74" s="221"/>
      <c r="B74" s="122" t="str">
        <f>'Eval 1'!B71</f>
        <v>Constant desire to excel in all situations</v>
      </c>
      <c r="C74" s="81" t="str">
        <f>HLOOKUP($A$6,'Eval 1'!$D$6:$W$82,66,FALSE)</f>
        <v>-</v>
      </c>
      <c r="D74" s="81" t="str">
        <f>HLOOKUP($A$6,'Eval 2'!$D$6:$W$82,66,FALSE)</f>
        <v>-</v>
      </c>
      <c r="E74" s="81" t="str">
        <f>HLOOKUP($A$6,'Eval 3'!$D$6:$W$82,66,FALSE)</f>
        <v>-</v>
      </c>
      <c r="F74" s="224"/>
      <c r="G74" s="224"/>
      <c r="H74" s="225"/>
    </row>
    <row r="75" spans="1:8" s="3" customFormat="1" ht="15" customHeight="1" x14ac:dyDescent="0.2">
      <c r="A75" s="221"/>
      <c r="B75" s="122" t="str">
        <f>'Eval 1'!B72</f>
        <v>Constant work ethic in practices</v>
      </c>
      <c r="C75" s="81" t="str">
        <f>HLOOKUP($A$6,'Eval 1'!$D$6:$W$82,67,FALSE)</f>
        <v>-</v>
      </c>
      <c r="D75" s="81" t="str">
        <f>HLOOKUP($A$6,'Eval 2'!$D$6:$W$82,67,FALSE)</f>
        <v>-</v>
      </c>
      <c r="E75" s="81" t="str">
        <f>HLOOKUP($A$6,'Eval 3'!$D$6:$W$82,67,FALSE)</f>
        <v>-</v>
      </c>
      <c r="F75" s="224"/>
      <c r="G75" s="224"/>
      <c r="H75" s="225"/>
    </row>
    <row r="76" spans="1:8" s="3" customFormat="1" ht="15" customHeight="1" x14ac:dyDescent="0.2">
      <c r="A76" s="221"/>
      <c r="B76" s="122" t="str">
        <f>'Eval 1'!B73</f>
        <v>Never gives up / battles for pucks</v>
      </c>
      <c r="C76" s="81" t="str">
        <f>HLOOKUP($A$6,'Eval 1'!$D$6:$W$82,68,FALSE)</f>
        <v>-</v>
      </c>
      <c r="D76" s="81" t="str">
        <f>HLOOKUP($A$6,'Eval 2'!$D$6:$W$82,68,FALSE)</f>
        <v>-</v>
      </c>
      <c r="E76" s="81" t="str">
        <f>HLOOKUP($A$6,'Eval 3'!$D$6:$W$82,68,FALSE)</f>
        <v>-</v>
      </c>
      <c r="F76" s="224"/>
      <c r="G76" s="224"/>
      <c r="H76" s="225"/>
    </row>
    <row r="77" spans="1:8" s="3" customFormat="1" ht="15" customHeight="1" x14ac:dyDescent="0.2">
      <c r="A77" s="221"/>
      <c r="B77" s="122" t="str">
        <f>'Eval 1'!B74</f>
        <v>Controls temper</v>
      </c>
      <c r="C77" s="81" t="str">
        <f>HLOOKUP($A$6,'Eval 1'!$D$6:$W$82,69,FALSE)</f>
        <v>-</v>
      </c>
      <c r="D77" s="81" t="str">
        <f>HLOOKUP($A$6,'Eval 2'!$D$6:$W$82,69,FALSE)</f>
        <v>-</v>
      </c>
      <c r="E77" s="81" t="str">
        <f>HLOOKUP($A$6,'Eval 3'!$D$6:$W$82,69,FALSE)</f>
        <v>-</v>
      </c>
      <c r="F77" s="224"/>
      <c r="G77" s="224"/>
      <c r="H77" s="225"/>
    </row>
    <row r="78" spans="1:8" s="3" customFormat="1" ht="15" customHeight="1" x14ac:dyDescent="0.2">
      <c r="A78" s="221"/>
      <c r="B78" s="122" t="str">
        <f>'Eval 1'!B75</f>
        <v>On time and organized</v>
      </c>
      <c r="C78" s="81" t="str">
        <f>HLOOKUP($A$6,'Eval 1'!$D$6:$W$82,70,FALSE)</f>
        <v>-</v>
      </c>
      <c r="D78" s="81" t="str">
        <f>HLOOKUP($A$6,'Eval 2'!$D$6:$W$82,70,FALSE)</f>
        <v>-</v>
      </c>
      <c r="E78" s="81" t="str">
        <f>HLOOKUP($A$6,'Eval 3'!$D$6:$W$82,70,FALSE)</f>
        <v>-</v>
      </c>
      <c r="F78" s="224"/>
      <c r="G78" s="224"/>
      <c r="H78" s="225"/>
    </row>
    <row r="79" spans="1:8" s="3" customFormat="1" ht="15" customHeight="1" x14ac:dyDescent="0.2">
      <c r="A79" s="221"/>
      <c r="B79" s="122" t="str">
        <f>'Eval 1'!B76</f>
        <v>Communication</v>
      </c>
      <c r="C79" s="81" t="str">
        <f>HLOOKUP($A$6,'Eval 1'!$D$6:$W$82,71,FALSE)</f>
        <v>-</v>
      </c>
      <c r="D79" s="81" t="str">
        <f>HLOOKUP($A$6,'Eval 2'!$D$6:$W$82,71,FALSE)</f>
        <v>-</v>
      </c>
      <c r="E79" s="81" t="str">
        <f>HLOOKUP($A$6,'Eval 3'!$D$6:$W$82,71,FALSE)</f>
        <v>-</v>
      </c>
      <c r="F79" s="224"/>
      <c r="G79" s="224"/>
      <c r="H79" s="225"/>
    </row>
    <row r="80" spans="1:8" s="3" customFormat="1" ht="15" customHeight="1" thickBot="1" x14ac:dyDescent="0.25">
      <c r="A80" s="221"/>
      <c r="B80" s="123" t="str">
        <f>'Eval 1'!B77</f>
        <v>Coachability</v>
      </c>
      <c r="C80" s="124" t="str">
        <f>HLOOKUP($A$6,'Eval 1'!$D$6:$W$82,72,FALSE)</f>
        <v>-</v>
      </c>
      <c r="D80" s="124" t="str">
        <f>HLOOKUP($A$6,'Eval 2'!$D$6:$W$82,72,FALSE)</f>
        <v>-</v>
      </c>
      <c r="E80" s="124" t="str">
        <f>HLOOKUP($A$6,'Eval 3'!$D$6:$W$82,72,FALSE)</f>
        <v>-</v>
      </c>
      <c r="F80" s="222"/>
      <c r="G80" s="222"/>
      <c r="H80" s="223"/>
    </row>
    <row r="81" spans="1:8" s="3" customFormat="1" ht="6" customHeight="1" x14ac:dyDescent="0.2">
      <c r="A81" s="79"/>
      <c r="B81" s="118"/>
      <c r="C81" s="119"/>
      <c r="D81" s="119"/>
      <c r="E81" s="119"/>
      <c r="F81" s="68"/>
      <c r="G81" s="68"/>
      <c r="H81" s="68"/>
    </row>
    <row r="82" spans="1:8" ht="12.75" customHeight="1" x14ac:dyDescent="0.2">
      <c r="B82" s="66"/>
      <c r="C82" s="67"/>
      <c r="D82" s="67"/>
      <c r="E82" s="67"/>
      <c r="F82" s="68"/>
      <c r="G82" s="68"/>
      <c r="H82" s="68"/>
    </row>
    <row r="83" spans="1:8" ht="12.75" customHeight="1" x14ac:dyDescent="0.2">
      <c r="B83" s="76" t="s">
        <v>61</v>
      </c>
      <c r="C83" s="243" t="str">
        <f>'Eval 1'!P84</f>
        <v>-</v>
      </c>
      <c r="D83" s="243"/>
      <c r="E83" s="243"/>
      <c r="F83" s="70" t="s">
        <v>60</v>
      </c>
      <c r="G83" s="128" t="str">
        <f>'Eval 1'!P85</f>
        <v>-</v>
      </c>
      <c r="H83" s="128"/>
    </row>
    <row r="84" spans="1:8" ht="12.75" customHeight="1" x14ac:dyDescent="0.2">
      <c r="B84" s="76" t="s">
        <v>62</v>
      </c>
      <c r="C84" s="244" t="str">
        <f>'Eval 2'!P84</f>
        <v>-</v>
      </c>
      <c r="D84" s="244"/>
      <c r="E84" s="244"/>
      <c r="F84" s="68" t="s">
        <v>60</v>
      </c>
      <c r="G84" s="128" t="str">
        <f>'Eval 2'!P85</f>
        <v>-</v>
      </c>
      <c r="H84" s="128"/>
    </row>
    <row r="85" spans="1:8" ht="12.75" customHeight="1" x14ac:dyDescent="0.2">
      <c r="B85" s="76" t="s">
        <v>63</v>
      </c>
      <c r="C85" s="244" t="str">
        <f>'Eval 3'!P84</f>
        <v>-</v>
      </c>
      <c r="D85" s="244"/>
      <c r="E85" s="244"/>
      <c r="F85" s="68" t="s">
        <v>60</v>
      </c>
      <c r="G85" s="128" t="str">
        <f>'Eval 3'!P85</f>
        <v>-</v>
      </c>
      <c r="H85" s="128"/>
    </row>
    <row r="86" spans="1:8" ht="12.75" customHeight="1" x14ac:dyDescent="0.2">
      <c r="B86" s="66"/>
      <c r="C86" s="67"/>
      <c r="D86" s="67"/>
      <c r="E86" s="67"/>
      <c r="F86" s="68"/>
      <c r="G86" s="129"/>
      <c r="H86" s="129"/>
    </row>
    <row r="87" spans="1:8" ht="12.75" customHeight="1" x14ac:dyDescent="0.2">
      <c r="F87" s="69" t="s">
        <v>43</v>
      </c>
      <c r="G87" s="127" t="str">
        <f>'Eval 1'!D84</f>
        <v>-</v>
      </c>
      <c r="H87" s="127"/>
    </row>
    <row r="88" spans="1:8" ht="12.75" customHeight="1" x14ac:dyDescent="0.2">
      <c r="F88" s="69" t="s">
        <v>64</v>
      </c>
      <c r="G88" s="127" t="str">
        <f>'Eval 1'!D85</f>
        <v>-</v>
      </c>
      <c r="H88" s="127"/>
    </row>
    <row r="89" spans="1:8" ht="12.75" customHeight="1" x14ac:dyDescent="0.2">
      <c r="F89" s="183" t="s">
        <v>121</v>
      </c>
      <c r="G89" s="127" t="str">
        <f>'Eval 1'!D86</f>
        <v>-</v>
      </c>
      <c r="H89" s="127"/>
    </row>
    <row r="90" spans="1:8" ht="12.75" customHeight="1" x14ac:dyDescent="0.2">
      <c r="B90" s="66"/>
      <c r="C90" s="67"/>
      <c r="D90" s="67"/>
      <c r="E90" s="67"/>
      <c r="F90" s="68"/>
      <c r="G90" s="68"/>
      <c r="H90" s="68"/>
    </row>
    <row r="91" spans="1:8" ht="12.75" customHeight="1" x14ac:dyDescent="0.2">
      <c r="B91" s="69"/>
      <c r="C91" s="71"/>
      <c r="D91" s="71"/>
      <c r="E91" s="71"/>
      <c r="F91" s="70"/>
      <c r="G91" s="70"/>
      <c r="H91" s="70"/>
    </row>
    <row r="92" spans="1:8" ht="12.75" customHeight="1" x14ac:dyDescent="0.2">
      <c r="B92" s="66"/>
      <c r="C92" s="67"/>
      <c r="D92" s="67"/>
      <c r="E92" s="67"/>
      <c r="F92" s="68"/>
      <c r="G92" s="68"/>
      <c r="H92" s="68"/>
    </row>
    <row r="93" spans="1:8" ht="12.75" customHeight="1" x14ac:dyDescent="0.2">
      <c r="B93" s="72"/>
      <c r="C93" s="67"/>
      <c r="D93" s="67"/>
      <c r="E93" s="67"/>
      <c r="F93" s="70"/>
      <c r="G93" s="70"/>
      <c r="H93" s="70"/>
    </row>
    <row r="94" spans="1:8" ht="12.75" customHeight="1" x14ac:dyDescent="0.2">
      <c r="B94" s="72"/>
      <c r="C94" s="67"/>
      <c r="D94" s="67"/>
      <c r="E94" s="67"/>
      <c r="F94" s="70"/>
      <c r="G94" s="70"/>
      <c r="H94" s="70"/>
    </row>
    <row r="95" spans="1:8" ht="12.75" customHeight="1" x14ac:dyDescent="0.2">
      <c r="B95" s="66"/>
      <c r="C95" s="67"/>
      <c r="D95" s="67"/>
      <c r="E95" s="67"/>
      <c r="F95" s="68"/>
      <c r="G95" s="68"/>
      <c r="H95" s="68"/>
    </row>
    <row r="96" spans="1:8" ht="12.75" customHeight="1" x14ac:dyDescent="0.2">
      <c r="B96" s="69"/>
      <c r="C96" s="67"/>
      <c r="D96" s="67"/>
      <c r="E96" s="67"/>
      <c r="F96" s="70"/>
      <c r="G96" s="70"/>
      <c r="H96" s="70"/>
    </row>
    <row r="97" spans="2:15" ht="12.75" customHeight="1" x14ac:dyDescent="0.2">
      <c r="B97" s="31"/>
      <c r="C97" s="32"/>
      <c r="D97" s="32"/>
      <c r="E97" s="32"/>
      <c r="F97" s="33"/>
      <c r="G97" s="33"/>
      <c r="H97" s="33"/>
    </row>
    <row r="98" spans="2:15" ht="12.75" customHeight="1" x14ac:dyDescent="0.2">
      <c r="B98" s="4"/>
      <c r="C98" s="5"/>
      <c r="D98" s="5"/>
      <c r="E98" s="5"/>
      <c r="F98" s="50"/>
      <c r="G98" s="25"/>
      <c r="H98" s="25"/>
    </row>
    <row r="99" spans="2:15" ht="12.75" customHeight="1" x14ac:dyDescent="0.2">
      <c r="B99" s="5"/>
      <c r="C99" s="5"/>
      <c r="F99" s="47"/>
      <c r="G99" s="25"/>
      <c r="H99" s="25"/>
      <c r="M99" s="7"/>
      <c r="N99" s="8"/>
      <c r="O99" s="8"/>
    </row>
    <row r="100" spans="2:15" ht="12.75" customHeight="1" x14ac:dyDescent="0.2">
      <c r="B100" s="5"/>
      <c r="C100" s="5"/>
      <c r="F100" s="47"/>
      <c r="G100" s="25"/>
      <c r="H100" s="25"/>
    </row>
    <row r="101" spans="2:15" ht="12.75" customHeight="1" x14ac:dyDescent="0.2">
      <c r="B101" s="5"/>
      <c r="C101" s="5"/>
      <c r="F101" s="47"/>
      <c r="G101" s="25"/>
      <c r="H101" s="25"/>
    </row>
    <row r="102" spans="2:15" ht="12.75" customHeight="1" x14ac:dyDescent="0.2">
      <c r="B102" s="5"/>
      <c r="C102" s="5"/>
      <c r="D102" s="7"/>
      <c r="E102" s="7"/>
      <c r="F102" s="47"/>
      <c r="G102" s="25"/>
      <c r="H102" s="25"/>
    </row>
    <row r="103" spans="2:15" ht="12.75" customHeight="1" x14ac:dyDescent="0.2">
      <c r="B103" s="5"/>
      <c r="C103" s="5"/>
      <c r="D103" s="7"/>
      <c r="E103" s="7"/>
      <c r="F103" s="47"/>
      <c r="G103" s="5"/>
      <c r="H103" s="5"/>
    </row>
    <row r="104" spans="2:15" ht="12.75" customHeight="1" x14ac:dyDescent="0.2">
      <c r="B104" s="5"/>
      <c r="C104" s="5"/>
      <c r="D104" s="5"/>
      <c r="E104" s="5"/>
      <c r="F104" s="47"/>
      <c r="G104" s="5"/>
      <c r="H104" s="5"/>
    </row>
    <row r="105" spans="2:15" ht="12.75" customHeight="1" x14ac:dyDescent="0.2">
      <c r="B105" s="5"/>
      <c r="C105" s="5"/>
      <c r="D105" s="5"/>
      <c r="E105" s="5"/>
      <c r="F105" s="9"/>
      <c r="G105" s="5"/>
      <c r="H105" s="5"/>
    </row>
    <row r="106" spans="2:15" ht="12.75" customHeight="1" x14ac:dyDescent="0.2"/>
    <row r="107" spans="2:15" ht="12.75" customHeight="1" x14ac:dyDescent="0.2"/>
    <row r="108" spans="2:15" ht="12.75" customHeight="1" x14ac:dyDescent="0.2"/>
    <row r="109" spans="2:15" ht="12.75" customHeight="1" x14ac:dyDescent="0.2"/>
    <row r="110" spans="2:15" ht="12.75" customHeight="1" x14ac:dyDescent="0.2"/>
    <row r="111" spans="2:15" ht="12.75" customHeight="1" x14ac:dyDescent="0.2">
      <c r="B111" s="3"/>
      <c r="C111" s="3"/>
      <c r="D111" s="3"/>
      <c r="E111" s="3"/>
      <c r="F111" s="3"/>
      <c r="G111" s="3"/>
      <c r="H111" s="3"/>
    </row>
    <row r="112" spans="2:15" x14ac:dyDescent="0.2">
      <c r="B112" s="3"/>
      <c r="C112" s="3"/>
      <c r="D112" s="3"/>
      <c r="E112" s="3"/>
      <c r="F112" s="3"/>
      <c r="G112" s="3"/>
      <c r="H112" s="3"/>
    </row>
    <row r="113" spans="2:8" x14ac:dyDescent="0.2">
      <c r="B113" s="3"/>
      <c r="C113" s="3"/>
      <c r="D113" s="3"/>
      <c r="E113" s="3"/>
      <c r="F113" s="3"/>
      <c r="G113" s="3"/>
      <c r="H113" s="3"/>
    </row>
  </sheetData>
  <sheetProtection password="DFDD" sheet="1" objects="1" scenarios="1"/>
  <mergeCells count="81">
    <mergeCell ref="C83:E83"/>
    <mergeCell ref="C84:E84"/>
    <mergeCell ref="C85:E85"/>
    <mergeCell ref="A6:H7"/>
    <mergeCell ref="A13:A25"/>
    <mergeCell ref="A27:A41"/>
    <mergeCell ref="A43:A60"/>
    <mergeCell ref="F60:H60"/>
    <mergeCell ref="F52:H52"/>
    <mergeCell ref="F53:H53"/>
    <mergeCell ref="F48:H48"/>
    <mergeCell ref="A62:A80"/>
    <mergeCell ref="F80:H80"/>
    <mergeCell ref="F76:H76"/>
    <mergeCell ref="F77:H77"/>
    <mergeCell ref="F78:H78"/>
    <mergeCell ref="F79:H79"/>
    <mergeCell ref="F72:H72"/>
    <mergeCell ref="F75:H75"/>
    <mergeCell ref="F68:H68"/>
    <mergeCell ref="F69:H69"/>
    <mergeCell ref="F70:H70"/>
    <mergeCell ref="F71:H71"/>
    <mergeCell ref="F54:H54"/>
    <mergeCell ref="F55:H55"/>
    <mergeCell ref="F64:H64"/>
    <mergeCell ref="F65:H65"/>
    <mergeCell ref="F66:H66"/>
    <mergeCell ref="F56:H56"/>
    <mergeCell ref="F57:H57"/>
    <mergeCell ref="F58:H58"/>
    <mergeCell ref="F59:H59"/>
    <mergeCell ref="F67:H67"/>
    <mergeCell ref="F73:H73"/>
    <mergeCell ref="F74:H74"/>
    <mergeCell ref="F61:H61"/>
    <mergeCell ref="F62:H62"/>
    <mergeCell ref="F63:H63"/>
    <mergeCell ref="F43:H43"/>
    <mergeCell ref="F41:H41"/>
    <mergeCell ref="F39:H39"/>
    <mergeCell ref="F49:H49"/>
    <mergeCell ref="F50:H50"/>
    <mergeCell ref="F51:H51"/>
    <mergeCell ref="F44:H44"/>
    <mergeCell ref="F45:H45"/>
    <mergeCell ref="F46:H46"/>
    <mergeCell ref="F47:H47"/>
    <mergeCell ref="F38:H38"/>
    <mergeCell ref="F40:H40"/>
    <mergeCell ref="F42:H42"/>
    <mergeCell ref="F37:H37"/>
    <mergeCell ref="F35:H35"/>
    <mergeCell ref="F33:H33"/>
    <mergeCell ref="F28:H28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31:H31"/>
    <mergeCell ref="F34:H34"/>
    <mergeCell ref="F36:H36"/>
    <mergeCell ref="B3:H3"/>
    <mergeCell ref="B9:H9"/>
    <mergeCell ref="F30:H30"/>
    <mergeCell ref="F32:H32"/>
    <mergeCell ref="F16:H16"/>
    <mergeCell ref="F17:H17"/>
    <mergeCell ref="F18:H18"/>
    <mergeCell ref="F29:H29"/>
    <mergeCell ref="F14:H14"/>
    <mergeCell ref="F15:H15"/>
    <mergeCell ref="F13:H13"/>
    <mergeCell ref="C10:E10"/>
    <mergeCell ref="F10:H11"/>
    <mergeCell ref="B10:B11"/>
  </mergeCells>
  <phoneticPr fontId="2" type="noConversion"/>
  <printOptions horizontalCentered="1"/>
  <pageMargins left="0.5" right="0.5" top="0.75" bottom="0.25" header="0.5" footer="0.5"/>
  <pageSetup orientation="portrait" r:id="rId1"/>
  <headerFooter alignWithMargins="0"/>
  <rowBreaks count="1" manualBreakCount="1">
    <brk id="42" max="7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0"/>
  </sheetPr>
  <dimension ref="A1:AT113"/>
  <sheetViews>
    <sheetView showGridLines="0" zoomScaleNormal="100" zoomScaleSheetLayoutView="10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C13" sqref="C13"/>
    </sheetView>
  </sheetViews>
  <sheetFormatPr defaultRowHeight="12.75" x14ac:dyDescent="0.2"/>
  <cols>
    <col min="1" max="1" width="4.28515625" style="78" customWidth="1"/>
    <col min="2" max="2" width="35.85546875" customWidth="1"/>
    <col min="3" max="5" width="5.7109375" customWidth="1"/>
    <col min="6" max="6" width="11.7109375" customWidth="1"/>
    <col min="7" max="7" width="8.7109375" customWidth="1"/>
    <col min="8" max="8" width="19.85546875" customWidth="1"/>
    <col min="9" max="9" width="12.7109375" customWidth="1"/>
  </cols>
  <sheetData>
    <row r="1" spans="1:46" ht="12.75" customHeight="1" x14ac:dyDescent="0.2">
      <c r="A1" s="77"/>
      <c r="B1" s="77"/>
      <c r="C1" s="77"/>
      <c r="D1" s="77"/>
      <c r="E1" s="77"/>
      <c r="F1" s="77"/>
      <c r="G1" s="77"/>
      <c r="H1" s="77"/>
      <c r="I1" s="1"/>
      <c r="J1" s="1"/>
      <c r="K1" s="1"/>
      <c r="L1" s="1"/>
      <c r="M1" s="1"/>
      <c r="N1" s="1"/>
      <c r="O1" s="1"/>
      <c r="P1" s="1"/>
      <c r="Q1" s="1"/>
    </row>
    <row r="2" spans="1:46" ht="12.75" customHeight="1" x14ac:dyDescent="0.25">
      <c r="A2" s="77"/>
      <c r="B2" s="77"/>
      <c r="C2" s="77"/>
      <c r="D2" s="77"/>
      <c r="E2" s="77"/>
      <c r="F2" s="77"/>
      <c r="G2" s="77"/>
      <c r="H2" s="77"/>
      <c r="I2" s="2"/>
      <c r="J2" s="2"/>
      <c r="K2" s="2"/>
      <c r="L2" s="2"/>
      <c r="M2" s="2"/>
      <c r="N2" s="2"/>
      <c r="O2" s="2"/>
      <c r="P2" s="2"/>
      <c r="Q2" s="2"/>
    </row>
    <row r="3" spans="1:46" s="37" customFormat="1" ht="37.5" customHeight="1" x14ac:dyDescent="0.35">
      <c r="A3" s="38"/>
      <c r="B3" s="226" t="s">
        <v>126</v>
      </c>
      <c r="C3" s="226"/>
      <c r="D3" s="226"/>
      <c r="E3" s="226"/>
      <c r="F3" s="226"/>
      <c r="G3" s="226"/>
      <c r="H3" s="226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</row>
    <row r="4" spans="1:46" s="38" customFormat="1" ht="15" customHeight="1" x14ac:dyDescent="0.35">
      <c r="A4" s="83"/>
      <c r="B4" s="83"/>
      <c r="C4" s="83"/>
      <c r="D4" s="83"/>
      <c r="E4" s="83"/>
      <c r="F4" s="83"/>
      <c r="G4" s="83"/>
      <c r="H4" s="83"/>
    </row>
    <row r="5" spans="1:46" s="38" customFormat="1" ht="4.5" customHeight="1" x14ac:dyDescent="0.35">
      <c r="A5" s="126"/>
      <c r="B5" s="125"/>
      <c r="C5" s="125"/>
      <c r="D5" s="125"/>
      <c r="E5" s="125"/>
      <c r="F5" s="125"/>
      <c r="G5" s="125"/>
      <c r="H5" s="125"/>
    </row>
    <row r="6" spans="1:46" ht="15" customHeight="1" x14ac:dyDescent="0.2">
      <c r="A6" s="233" t="str">
        <f>'Eval 1'!R6</f>
        <v>Name 8</v>
      </c>
      <c r="B6" s="233"/>
      <c r="C6" s="233"/>
      <c r="D6" s="233"/>
      <c r="E6" s="233"/>
      <c r="F6" s="233"/>
      <c r="G6" s="233"/>
      <c r="H6" s="233"/>
      <c r="I6" s="1"/>
      <c r="J6" s="1"/>
      <c r="K6" s="1"/>
      <c r="L6" s="1"/>
      <c r="M6" s="1"/>
      <c r="N6" s="1"/>
      <c r="O6" s="1"/>
      <c r="P6" s="1"/>
      <c r="Q6" s="1"/>
    </row>
    <row r="7" spans="1:46" ht="15" customHeight="1" x14ac:dyDescent="0.2">
      <c r="A7" s="233"/>
      <c r="B7" s="233"/>
      <c r="C7" s="233"/>
      <c r="D7" s="233"/>
      <c r="E7" s="233"/>
      <c r="F7" s="233"/>
      <c r="G7" s="233"/>
      <c r="H7" s="233"/>
      <c r="I7" s="1"/>
      <c r="J7" s="1"/>
      <c r="K7" s="1"/>
      <c r="L7" s="1"/>
      <c r="M7" s="1"/>
      <c r="N7" s="1"/>
      <c r="O7" s="1"/>
      <c r="P7" s="1"/>
      <c r="Q7" s="1"/>
    </row>
    <row r="8" spans="1:46" ht="15" customHeight="1" thickBot="1" x14ac:dyDescent="0.25">
      <c r="A8" s="77"/>
      <c r="B8" s="43"/>
      <c r="C8" s="43"/>
      <c r="D8" s="43"/>
      <c r="E8" s="43"/>
      <c r="F8" s="43"/>
      <c r="G8" s="43"/>
      <c r="H8" s="43"/>
      <c r="I8" s="1"/>
      <c r="J8" s="1"/>
      <c r="K8" s="1"/>
      <c r="L8" s="1"/>
      <c r="M8" s="1"/>
      <c r="N8" s="1"/>
      <c r="O8" s="1"/>
      <c r="P8" s="1"/>
      <c r="Q8" s="1"/>
    </row>
    <row r="9" spans="1:46" ht="12.75" customHeight="1" thickBot="1" x14ac:dyDescent="0.25">
      <c r="A9" s="77"/>
      <c r="B9" s="227"/>
      <c r="C9" s="228"/>
      <c r="D9" s="228"/>
      <c r="E9" s="228"/>
      <c r="F9" s="228"/>
      <c r="G9" s="228"/>
      <c r="H9" s="229"/>
      <c r="I9" s="1"/>
      <c r="J9" s="1"/>
      <c r="K9" s="1"/>
      <c r="L9" s="1"/>
      <c r="M9" s="1"/>
      <c r="N9" s="1"/>
      <c r="O9" s="1"/>
      <c r="P9" s="1"/>
      <c r="Q9" s="1"/>
    </row>
    <row r="10" spans="1:46" ht="12.75" customHeight="1" x14ac:dyDescent="0.2">
      <c r="B10" s="234" t="s">
        <v>57</v>
      </c>
      <c r="C10" s="236" t="s">
        <v>59</v>
      </c>
      <c r="D10" s="237"/>
      <c r="E10" s="238"/>
      <c r="F10" s="239" t="s">
        <v>58</v>
      </c>
      <c r="G10" s="239"/>
      <c r="H10" s="240"/>
    </row>
    <row r="11" spans="1:46" ht="12.75" customHeight="1" thickBot="1" x14ac:dyDescent="0.25">
      <c r="B11" s="235"/>
      <c r="C11" s="73">
        <v>1</v>
      </c>
      <c r="D11" s="74">
        <v>2</v>
      </c>
      <c r="E11" s="75">
        <v>3</v>
      </c>
      <c r="F11" s="241"/>
      <c r="G11" s="241"/>
      <c r="H11" s="242"/>
    </row>
    <row r="12" spans="1:46" ht="12.75" customHeight="1" thickBot="1" x14ac:dyDescent="0.25">
      <c r="B12" s="64"/>
      <c r="C12" s="64"/>
      <c r="D12" s="64"/>
      <c r="E12" s="64"/>
      <c r="F12" s="65"/>
      <c r="G12" s="65"/>
      <c r="H12" s="65"/>
    </row>
    <row r="13" spans="1:46" s="3" customFormat="1" ht="15" customHeight="1" x14ac:dyDescent="0.2">
      <c r="A13" s="221" t="s">
        <v>34</v>
      </c>
      <c r="B13" s="120" t="str">
        <f>'Eval 1'!B10</f>
        <v>Retains ready position after blocking shots</v>
      </c>
      <c r="C13" s="121" t="str">
        <f>HLOOKUP($A$6,'Eval 1'!$D$6:$W$77,5,FALSE)</f>
        <v>-</v>
      </c>
      <c r="D13" s="121" t="str">
        <f>HLOOKUP($A$6,'Eval 2'!$D$6:$W$77,5,FALSE)</f>
        <v>-</v>
      </c>
      <c r="E13" s="121" t="str">
        <f>HLOOKUP($A$6,'Eval 3'!$D$6:$W$77,5,FALSE)</f>
        <v>-</v>
      </c>
      <c r="F13" s="231"/>
      <c r="G13" s="231"/>
      <c r="H13" s="232"/>
    </row>
    <row r="14" spans="1:46" s="3" customFormat="1" ht="15" customHeight="1" x14ac:dyDescent="0.2">
      <c r="A14" s="221"/>
      <c r="B14" s="122" t="str">
        <f>'Eval 1'!B11</f>
        <v>Holds ready position in movement</v>
      </c>
      <c r="C14" s="81" t="str">
        <f>HLOOKUP($A$6,'Eval 1'!$D$6:$W$77,6,FALSE)</f>
        <v>-</v>
      </c>
      <c r="D14" s="81" t="str">
        <f>HLOOKUP($A$6,'Eval 2'!$D$6:$W$77,6,FALSE)</f>
        <v>-</v>
      </c>
      <c r="E14" s="81" t="str">
        <f>HLOOKUP($A$6,'Eval 3'!$D$6:$W$77,6,FALSE)</f>
        <v>-</v>
      </c>
      <c r="F14" s="224"/>
      <c r="G14" s="224"/>
      <c r="H14" s="225"/>
    </row>
    <row r="15" spans="1:46" s="3" customFormat="1" ht="15" customHeight="1" x14ac:dyDescent="0.2">
      <c r="A15" s="221"/>
      <c r="B15" s="122" t="str">
        <f>'Eval 1'!B12</f>
        <v>Recovery (retains position after scrambling)</v>
      </c>
      <c r="C15" s="81" t="str">
        <f>HLOOKUP($A$6,'Eval 1'!$D$6:$W$77,7,FALSE)</f>
        <v>-</v>
      </c>
      <c r="D15" s="81" t="str">
        <f>HLOOKUP($A$6,'Eval 2'!$D$6:$W$82,7,FALSE)</f>
        <v>-</v>
      </c>
      <c r="E15" s="81" t="str">
        <f>HLOOKUP($A$6,'Eval 3'!$D$6:$W$82,7,FALSE)</f>
        <v>-</v>
      </c>
      <c r="F15" s="224"/>
      <c r="G15" s="224"/>
      <c r="H15" s="225"/>
    </row>
    <row r="16" spans="1:46" s="3" customFormat="1" ht="15" customHeight="1" x14ac:dyDescent="0.2">
      <c r="A16" s="221"/>
      <c r="B16" s="122" t="str">
        <f>'Eval 1'!B13</f>
        <v>Skating ability</v>
      </c>
      <c r="C16" s="81" t="str">
        <f>HLOOKUP($A$6,'Eval 1'!$D$6:$W$77,8,FALSE)</f>
        <v>-</v>
      </c>
      <c r="D16" s="81" t="str">
        <f>HLOOKUP($A$6,'Eval 2'!$D$6:$W$82,8,FALSE)</f>
        <v>-</v>
      </c>
      <c r="E16" s="81" t="str">
        <f>HLOOKUP($A$6,'Eval 3'!$D$6:$W$82,8,FALSE)</f>
        <v>-</v>
      </c>
      <c r="F16" s="224"/>
      <c r="G16" s="224"/>
      <c r="H16" s="225"/>
    </row>
    <row r="17" spans="1:8" s="3" customFormat="1" ht="15" customHeight="1" x14ac:dyDescent="0.2">
      <c r="A17" s="221"/>
      <c r="B17" s="122" t="str">
        <f>'Eval 1'!B14</f>
        <v>Remains on feet</v>
      </c>
      <c r="C17" s="81" t="str">
        <f>HLOOKUP($A$6,'Eval 1'!$D$6:$W$77,9,FALSE)</f>
        <v>-</v>
      </c>
      <c r="D17" s="81" t="str">
        <f>HLOOKUP($A$6,'Eval 2'!$D$6:$W$82,9,FALSE)</f>
        <v>-</v>
      </c>
      <c r="E17" s="81" t="str">
        <f>HLOOKUP($A$6,'Eval 3'!$D$6:$W$82,9,FALSE)</f>
        <v>-</v>
      </c>
      <c r="F17" s="224"/>
      <c r="G17" s="224"/>
      <c r="H17" s="225"/>
    </row>
    <row r="18" spans="1:8" s="3" customFormat="1" ht="15" customHeight="1" x14ac:dyDescent="0.2">
      <c r="A18" s="221"/>
      <c r="B18" s="122" t="str">
        <f>'Eval 1'!B15</f>
        <v>Moves with speed &amp; in control in ready position</v>
      </c>
      <c r="C18" s="81" t="str">
        <f>HLOOKUP($A$6,'Eval 1'!$D$6:$W$82,10,FALSE)</f>
        <v>-</v>
      </c>
      <c r="D18" s="81" t="str">
        <f>HLOOKUP($A$6,'Eval 2'!$D$6:$W$82,10,FALSE)</f>
        <v>-</v>
      </c>
      <c r="E18" s="81" t="str">
        <f>HLOOKUP($A$6,'Eval 3'!$D$6:$W$82,10,FALSE)</f>
        <v>-</v>
      </c>
      <c r="F18" s="224"/>
      <c r="G18" s="224"/>
      <c r="H18" s="225"/>
    </row>
    <row r="19" spans="1:8" s="3" customFormat="1" ht="15" customHeight="1" x14ac:dyDescent="0.2">
      <c r="A19" s="221"/>
      <c r="B19" s="122" t="str">
        <f>'Eval 1'!B16</f>
        <v>Reacts well to puck movement in zone</v>
      </c>
      <c r="C19" s="81" t="str">
        <f>HLOOKUP($A$6,'Eval 1'!$D$6:$W$82,11,FALSE)</f>
        <v>-</v>
      </c>
      <c r="D19" s="81" t="str">
        <f>HLOOKUP($A$6,'Eval 2'!$D$6:$W$82,11,FALSE)</f>
        <v>-</v>
      </c>
      <c r="E19" s="81" t="str">
        <f>HLOOKUP($A$6,'Eval 3'!$D$6:$W$82,11,FALSE)</f>
        <v>-</v>
      </c>
      <c r="F19" s="224"/>
      <c r="G19" s="224"/>
      <c r="H19" s="225"/>
    </row>
    <row r="20" spans="1:8" s="3" customFormat="1" ht="15" customHeight="1" x14ac:dyDescent="0.2">
      <c r="A20" s="221"/>
      <c r="B20" s="122" t="str">
        <f>'Eval 1'!B17</f>
        <v>Ability to recover from knees, side</v>
      </c>
      <c r="C20" s="81" t="str">
        <f>HLOOKUP($A$6,'Eval 1'!$D$6:$W$82,12,FALSE)</f>
        <v>-</v>
      </c>
      <c r="D20" s="81" t="str">
        <f>HLOOKUP($A$6,'Eval 2'!$D$6:$W$82,12,FALSE)</f>
        <v>-</v>
      </c>
      <c r="E20" s="81" t="str">
        <f>HLOOKUP($A$6,'Eval 3'!$D$6:$W$82,12,FALSE)</f>
        <v>-</v>
      </c>
      <c r="F20" s="224"/>
      <c r="G20" s="224"/>
      <c r="H20" s="225"/>
    </row>
    <row r="21" spans="1:8" s="3" customFormat="1" ht="15" customHeight="1" x14ac:dyDescent="0.2">
      <c r="A21" s="221"/>
      <c r="B21" s="122" t="str">
        <f>'Eval 1'!B18</f>
        <v>Reacts well to quick untelegraphed shots</v>
      </c>
      <c r="C21" s="81" t="str">
        <f>HLOOKUP($A$6,'Eval 1'!$D$6:$W$82,13,FALSE)</f>
        <v>-</v>
      </c>
      <c r="D21" s="81" t="str">
        <f>HLOOKUP($A$6,'Eval 2'!$D$6:$W$82,13,FALSE)</f>
        <v>-</v>
      </c>
      <c r="E21" s="81" t="str">
        <f>HLOOKUP($A$6,'Eval 3'!$D$6:$W$82,13,FALSE)</f>
        <v>-</v>
      </c>
      <c r="F21" s="224"/>
      <c r="G21" s="224"/>
      <c r="H21" s="225"/>
    </row>
    <row r="22" spans="1:8" s="3" customFormat="1" ht="15" customHeight="1" x14ac:dyDescent="0.2">
      <c r="A22" s="221"/>
      <c r="B22" s="122" t="str">
        <f>'Eval 1'!B19</f>
        <v>Effective in close</v>
      </c>
      <c r="C22" s="81" t="str">
        <f>HLOOKUP($A$6,'Eval 1'!$D$6:$W$82,14,FALSE)</f>
        <v>-</v>
      </c>
      <c r="D22" s="81" t="str">
        <f>HLOOKUP($A$6,'Eval 2'!$D$6:$W$82,14,FALSE)</f>
        <v>-</v>
      </c>
      <c r="E22" s="81" t="str">
        <f>HLOOKUP($A$6,'Eval 3'!$D$6:$W$82,14,FALSE)</f>
        <v>-</v>
      </c>
      <c r="F22" s="224"/>
      <c r="G22" s="224"/>
      <c r="H22" s="225"/>
    </row>
    <row r="23" spans="1:8" s="3" customFormat="1" ht="15" customHeight="1" x14ac:dyDescent="0.2">
      <c r="A23" s="221"/>
      <c r="B23" s="122" t="str">
        <f>'Eval 1'!B20</f>
        <v>Relaxative movements and reaction time</v>
      </c>
      <c r="C23" s="81" t="str">
        <f>HLOOKUP($A$6,'Eval 1'!$D$6:$W$82,15,FALSE)</f>
        <v>-</v>
      </c>
      <c r="D23" s="81" t="str">
        <f>HLOOKUP($A$6,'Eval 2'!$D$6:$W$82,15,FALSE)</f>
        <v>-</v>
      </c>
      <c r="E23" s="81" t="str">
        <f>HLOOKUP($A$6,'Eval 3'!$D$6:$W$82,15,FALSE)</f>
        <v>-</v>
      </c>
      <c r="F23" s="224"/>
      <c r="G23" s="224"/>
      <c r="H23" s="225"/>
    </row>
    <row r="24" spans="1:8" s="3" customFormat="1" ht="15" customHeight="1" x14ac:dyDescent="0.2">
      <c r="A24" s="221"/>
      <c r="B24" s="122" t="str">
        <f>'Eval 1'!B21</f>
        <v>Physically fit</v>
      </c>
      <c r="C24" s="81" t="str">
        <f>HLOOKUP($A$6,'Eval 1'!$D$6:$W$82,16,FALSE)</f>
        <v>-</v>
      </c>
      <c r="D24" s="81" t="str">
        <f>HLOOKUP($A$6,'Eval 2'!$D$6:$W$82,16,FALSE)</f>
        <v>-</v>
      </c>
      <c r="E24" s="81" t="str">
        <f>HLOOKUP($A$6,'Eval 3'!$D$6:$W$82,16,FALSE)</f>
        <v>-</v>
      </c>
      <c r="F24" s="224"/>
      <c r="G24" s="224"/>
      <c r="H24" s="225"/>
    </row>
    <row r="25" spans="1:8" s="3" customFormat="1" ht="15" customHeight="1" thickBot="1" x14ac:dyDescent="0.25">
      <c r="A25" s="221"/>
      <c r="B25" s="123" t="str">
        <f>'Eval 1'!B22</f>
        <v>Not prone to injury</v>
      </c>
      <c r="C25" s="124" t="str">
        <f>HLOOKUP($A$6,'Eval 1'!$D$6:$W$82,17,FALSE)</f>
        <v>-</v>
      </c>
      <c r="D25" s="124" t="str">
        <f>HLOOKUP($A$6,'Eval 2'!$D$6:$W$82,17,FALSE)</f>
        <v>-</v>
      </c>
      <c r="E25" s="124" t="str">
        <f>HLOOKUP($A$6,'Eval 3'!$D$6:$W$82,17,FALSE)</f>
        <v>-</v>
      </c>
      <c r="F25" s="222"/>
      <c r="G25" s="222"/>
      <c r="H25" s="223"/>
    </row>
    <row r="26" spans="1:8" s="3" customFormat="1" ht="15" customHeight="1" thickBot="1" x14ac:dyDescent="0.25">
      <c r="A26" s="79"/>
      <c r="B26" s="105"/>
      <c r="C26" s="119"/>
      <c r="D26" s="119"/>
      <c r="E26" s="119"/>
      <c r="F26" s="230"/>
      <c r="G26" s="230"/>
      <c r="H26" s="230"/>
    </row>
    <row r="27" spans="1:8" s="3" customFormat="1" ht="15" customHeight="1" x14ac:dyDescent="0.2">
      <c r="A27" s="221" t="s">
        <v>35</v>
      </c>
      <c r="B27" s="120" t="str">
        <f>'Eval 1'!B24</f>
        <v>Butterfly technique (compact, square)</v>
      </c>
      <c r="C27" s="121" t="str">
        <f>HLOOKUP($A$6,'Eval 1'!$D$6:$W$82,19,FALSE)</f>
        <v>-</v>
      </c>
      <c r="D27" s="121" t="str">
        <f>HLOOKUP($A$6,'Eval 2'!$D$6:$W$82,19,FALSE)</f>
        <v>-</v>
      </c>
      <c r="E27" s="121" t="str">
        <f>HLOOKUP($A$6,'Eval 3'!$D$6:$W$82,19,FALSE)</f>
        <v>-</v>
      </c>
      <c r="F27" s="231"/>
      <c r="G27" s="231"/>
      <c r="H27" s="232"/>
    </row>
    <row r="28" spans="1:8" s="3" customFormat="1" ht="15" customHeight="1" x14ac:dyDescent="0.2">
      <c r="A28" s="221"/>
      <c r="B28" s="122" t="str">
        <f>'Eval 1'!B25</f>
        <v>Use of Stick</v>
      </c>
      <c r="C28" s="81" t="str">
        <f>HLOOKUP($A$6,'Eval 1'!$D$6:$W$82,20,FALSE)</f>
        <v>-</v>
      </c>
      <c r="D28" s="81" t="str">
        <f>HLOOKUP($A$6,'Eval 2'!$D$6:$W$82,20,FALSE)</f>
        <v>-</v>
      </c>
      <c r="E28" s="81" t="str">
        <f>HLOOKUP($A$6,'Eval 3'!$D$6:$W$82,20,FALSE)</f>
        <v>-</v>
      </c>
      <c r="F28" s="224"/>
      <c r="G28" s="224"/>
      <c r="H28" s="225"/>
    </row>
    <row r="29" spans="1:8" s="3" customFormat="1" ht="15" customHeight="1" x14ac:dyDescent="0.2">
      <c r="A29" s="221"/>
      <c r="B29" s="122" t="str">
        <f>'Eval 1'!B26</f>
        <v>Rebound control: off stick</v>
      </c>
      <c r="C29" s="81" t="str">
        <f>HLOOKUP($A$6,'Eval 1'!$D$6:$W$82,21,FALSE)</f>
        <v>-</v>
      </c>
      <c r="D29" s="81" t="str">
        <f>HLOOKUP($A$6,'Eval 2'!$D$6:$W$82,21,FALSE)</f>
        <v>-</v>
      </c>
      <c r="E29" s="81" t="str">
        <f>HLOOKUP($A$6,'Eval 3'!$D$6:$W$82,21,FALSE)</f>
        <v>-</v>
      </c>
      <c r="F29" s="224"/>
      <c r="G29" s="224"/>
      <c r="H29" s="225"/>
    </row>
    <row r="30" spans="1:8" s="3" customFormat="1" ht="15" customHeight="1" x14ac:dyDescent="0.2">
      <c r="A30" s="221"/>
      <c r="B30" s="122" t="str">
        <f>'Eval 1'!B27</f>
        <v>Rebound control off pads</v>
      </c>
      <c r="C30" s="81" t="str">
        <f>HLOOKUP($A$6,'Eval 1'!$D$6:$W$82,22,FALSE)</f>
        <v>-</v>
      </c>
      <c r="D30" s="81" t="str">
        <f>HLOOKUP($A$6,'Eval 2'!$D$6:$W$82,22,FALSE)</f>
        <v>-</v>
      </c>
      <c r="E30" s="81" t="str">
        <f>HLOOKUP($A$6,'Eval 3'!$D$6:$W$82,22,FALSE)</f>
        <v>-</v>
      </c>
      <c r="F30" s="224"/>
      <c r="G30" s="224"/>
      <c r="H30" s="225"/>
    </row>
    <row r="31" spans="1:8" s="3" customFormat="1" ht="15" customHeight="1" x14ac:dyDescent="0.2">
      <c r="A31" s="221"/>
      <c r="B31" s="122" t="str">
        <f>'Eval 1'!B28</f>
        <v>Ability to butterfly at appropriate time</v>
      </c>
      <c r="C31" s="81" t="str">
        <f>HLOOKUP($A$6,'Eval 1'!$D$6:$W$82,23,FALSE)</f>
        <v>-</v>
      </c>
      <c r="D31" s="81" t="str">
        <f>HLOOKUP($A$6,'Eval 2'!$D$6:$W$82,23,FALSE)</f>
        <v>-</v>
      </c>
      <c r="E31" s="81" t="str">
        <f>HLOOKUP($A$6,'Eval 3'!$D$6:$W$82,23,FALSE)</f>
        <v>-</v>
      </c>
      <c r="F31" s="224"/>
      <c r="G31" s="224"/>
      <c r="H31" s="225"/>
    </row>
    <row r="32" spans="1:8" s="3" customFormat="1" ht="15" customHeight="1" x14ac:dyDescent="0.2">
      <c r="A32" s="221"/>
      <c r="B32" s="122" t="str">
        <f>'Eval 1'!B29</f>
        <v>Ability to maintain balance</v>
      </c>
      <c r="C32" s="81" t="str">
        <f>HLOOKUP($A$6,'Eval 1'!$D$6:$W$82,24,FALSE)</f>
        <v>-</v>
      </c>
      <c r="D32" s="81" t="str">
        <f>HLOOKUP($A$6,'Eval 2'!$D$6:$W$82,24,FALSE)</f>
        <v>-</v>
      </c>
      <c r="E32" s="81" t="str">
        <f>HLOOKUP($A$6,'Eval 3'!$D$6:$W$82,24,FALSE)</f>
        <v>-</v>
      </c>
      <c r="F32" s="224"/>
      <c r="G32" s="224"/>
      <c r="H32" s="225"/>
    </row>
    <row r="33" spans="1:8" s="3" customFormat="1" ht="15" customHeight="1" x14ac:dyDescent="0.2">
      <c r="A33" s="221"/>
      <c r="B33" s="122" t="str">
        <f>'Eval 1'!B30</f>
        <v>Quickness of blocker</v>
      </c>
      <c r="C33" s="81" t="str">
        <f>HLOOKUP($A$6,'Eval 1'!$D$6:$W$82,25,FALSE)</f>
        <v>-</v>
      </c>
      <c r="D33" s="81" t="str">
        <f>HLOOKUP($A$6,'Eval 2'!$D$6:$W$82,25,FALSE)</f>
        <v>-</v>
      </c>
      <c r="E33" s="81" t="str">
        <f>HLOOKUP($A$6,'Eval 3'!$D$6:$W$82,25,FALSE)</f>
        <v>-</v>
      </c>
      <c r="F33" s="224"/>
      <c r="G33" s="224"/>
      <c r="H33" s="225"/>
    </row>
    <row r="34" spans="1:8" s="3" customFormat="1" ht="15" customHeight="1" x14ac:dyDescent="0.2">
      <c r="A34" s="221"/>
      <c r="B34" s="122" t="str">
        <f>'Eval 1'!B31</f>
        <v>Quickness of catcher</v>
      </c>
      <c r="C34" s="81" t="str">
        <f>HLOOKUP($A$6,'Eval 1'!$D$6:$W$82,26,FALSE)</f>
        <v>-</v>
      </c>
      <c r="D34" s="81" t="str">
        <f>HLOOKUP($A$6,'Eval 2'!$D$6:$W$82,26,FALSE)</f>
        <v>-</v>
      </c>
      <c r="E34" s="81" t="str">
        <f>HLOOKUP($A$6,'Eval 3'!$D$6:$W$82,26,FALSE)</f>
        <v>-</v>
      </c>
      <c r="F34" s="224"/>
      <c r="G34" s="224"/>
      <c r="H34" s="225"/>
    </row>
    <row r="35" spans="1:8" s="3" customFormat="1" ht="15" customHeight="1" x14ac:dyDescent="0.2">
      <c r="A35" s="221"/>
      <c r="B35" s="122" t="str">
        <f>'Eval 1'!B32</f>
        <v>Position of blocker</v>
      </c>
      <c r="C35" s="81" t="str">
        <f>HLOOKUP($A$6,'Eval 1'!$D$6:$W$82,27,FALSE)</f>
        <v>-</v>
      </c>
      <c r="D35" s="81" t="str">
        <f>HLOOKUP($A$6,'Eval 2'!$D$6:$W$82,27,FALSE)</f>
        <v>-</v>
      </c>
      <c r="E35" s="81" t="str">
        <f>HLOOKUP($A$6,'Eval 3'!$D$6:$W$82,27,FALSE)</f>
        <v>-</v>
      </c>
      <c r="F35" s="224"/>
      <c r="G35" s="224"/>
      <c r="H35" s="225"/>
    </row>
    <row r="36" spans="1:8" s="3" customFormat="1" ht="15" customHeight="1" x14ac:dyDescent="0.2">
      <c r="A36" s="221"/>
      <c r="B36" s="122" t="str">
        <f>'Eval 1'!B33</f>
        <v>Position of catcher</v>
      </c>
      <c r="C36" s="81" t="str">
        <f>HLOOKUP($A$6,'Eval 1'!$D$6:$W$82,28,FALSE)</f>
        <v>-</v>
      </c>
      <c r="D36" s="81" t="str">
        <f>HLOOKUP($A$6,'Eval 2'!$D$6:$W$82,28,FALSE)</f>
        <v>-</v>
      </c>
      <c r="E36" s="81" t="str">
        <f>HLOOKUP($A$6,'Eval 3'!$D$6:$W$82,28,FALSE)</f>
        <v>-</v>
      </c>
      <c r="F36" s="224"/>
      <c r="G36" s="224"/>
      <c r="H36" s="225"/>
    </row>
    <row r="37" spans="1:8" s="3" customFormat="1" ht="15" customHeight="1" x14ac:dyDescent="0.2">
      <c r="A37" s="221"/>
      <c r="B37" s="122" t="str">
        <f>'Eval 1'!B34</f>
        <v>Rebound control: blocker</v>
      </c>
      <c r="C37" s="81" t="str">
        <f>HLOOKUP($A$6,'Eval 1'!$D$6:$W$82,29,FALSE)</f>
        <v>-</v>
      </c>
      <c r="D37" s="81" t="str">
        <f>HLOOKUP($A$6,'Eval 2'!$D$6:$W$82,29,FALSE)</f>
        <v>-</v>
      </c>
      <c r="E37" s="81" t="str">
        <f>HLOOKUP($A$6,'Eval 3'!$D$6:$W$82,29,FALSE)</f>
        <v>-</v>
      </c>
      <c r="F37" s="224"/>
      <c r="G37" s="224"/>
      <c r="H37" s="225"/>
    </row>
    <row r="38" spans="1:8" s="3" customFormat="1" ht="15" customHeight="1" x14ac:dyDescent="0.2">
      <c r="A38" s="221"/>
      <c r="B38" s="122" t="str">
        <f>'Eval 1'!B35</f>
        <v>Rebound control: catcher</v>
      </c>
      <c r="C38" s="81" t="str">
        <f>HLOOKUP($A$6,'Eval 1'!$D$6:$W$82,30,FALSE)</f>
        <v>-</v>
      </c>
      <c r="D38" s="81" t="str">
        <f>HLOOKUP($A$6,'Eval 2'!$D$6:$W$82,30,FALSE)</f>
        <v>-</v>
      </c>
      <c r="E38" s="81" t="str">
        <f>HLOOKUP($A$6,'Eval 3'!$D$6:$W$82,30,FALSE)</f>
        <v>-</v>
      </c>
      <c r="F38" s="224"/>
      <c r="G38" s="224"/>
      <c r="H38" s="225"/>
    </row>
    <row r="39" spans="1:8" s="3" customFormat="1" ht="15" customHeight="1" x14ac:dyDescent="0.2">
      <c r="A39" s="221"/>
      <c r="B39" s="122" t="str">
        <f>'Eval 1'!B36</f>
        <v>Rebound control: chest</v>
      </c>
      <c r="C39" s="81" t="str">
        <f>HLOOKUP($A$6,'Eval 1'!$D$6:$W$82,31,FALSE)</f>
        <v>-</v>
      </c>
      <c r="D39" s="81" t="str">
        <f>HLOOKUP($A$6,'Eval 2'!$D$6:$W$82,31,FALSE)</f>
        <v>-</v>
      </c>
      <c r="E39" s="81" t="str">
        <f>HLOOKUP($A$6,'Eval 3'!$D$6:$W$82,31,FALSE)</f>
        <v>-</v>
      </c>
      <c r="F39" s="224"/>
      <c r="G39" s="224"/>
      <c r="H39" s="225"/>
    </row>
    <row r="40" spans="1:8" s="3" customFormat="1" ht="15" customHeight="1" x14ac:dyDescent="0.2">
      <c r="A40" s="221"/>
      <c r="B40" s="122" t="str">
        <f>'Eval 1'!B37</f>
        <v>Passing / clearing</v>
      </c>
      <c r="C40" s="81" t="str">
        <f>HLOOKUP($A$6,'Eval 1'!$D$6:$W$82,32,FALSE)</f>
        <v>-</v>
      </c>
      <c r="D40" s="81" t="str">
        <f>HLOOKUP($A$6,'Eval 2'!$D$6:$W$82,32,FALSE)</f>
        <v>-</v>
      </c>
      <c r="E40" s="81" t="str">
        <f>HLOOKUP($A$6,'Eval 3'!$D$6:$W$82,32,FALSE)</f>
        <v>-</v>
      </c>
      <c r="F40" s="224"/>
      <c r="G40" s="224"/>
      <c r="H40" s="225"/>
    </row>
    <row r="41" spans="1:8" s="3" customFormat="1" ht="15" customHeight="1" thickBot="1" x14ac:dyDescent="0.25">
      <c r="A41" s="221"/>
      <c r="B41" s="123" t="str">
        <f>'Eval 1'!B38</f>
        <v>Puck playing ability</v>
      </c>
      <c r="C41" s="124" t="str">
        <f>HLOOKUP($A$6,'Eval 1'!$D$6:$W$82,33,FALSE)</f>
        <v>-</v>
      </c>
      <c r="D41" s="124" t="str">
        <f>HLOOKUP($A$6,'Eval 2'!$D$6:$W$82,33,FALSE)</f>
        <v>-</v>
      </c>
      <c r="E41" s="124" t="str">
        <f>HLOOKUP($A$6,'Eval 3'!$D$6:$W$82,33,FALSE)</f>
        <v>-</v>
      </c>
      <c r="F41" s="222"/>
      <c r="G41" s="222"/>
      <c r="H41" s="223"/>
    </row>
    <row r="42" spans="1:8" s="3" customFormat="1" ht="15" customHeight="1" thickBot="1" x14ac:dyDescent="0.25">
      <c r="A42" s="79"/>
      <c r="B42" s="105"/>
      <c r="C42" s="119"/>
      <c r="D42" s="119"/>
      <c r="E42" s="119"/>
      <c r="F42" s="230"/>
      <c r="G42" s="230"/>
      <c r="H42" s="230"/>
    </row>
    <row r="43" spans="1:8" s="3" customFormat="1" ht="15" customHeight="1" x14ac:dyDescent="0.2">
      <c r="A43" s="221" t="s">
        <v>36</v>
      </c>
      <c r="B43" s="120" t="str">
        <f>'Eval 1'!B40</f>
        <v>Knows position at all times</v>
      </c>
      <c r="C43" s="121" t="str">
        <f>HLOOKUP($A$6,'Eval 1'!$D$6:$W$82,35,FALSE)</f>
        <v>-</v>
      </c>
      <c r="D43" s="121" t="str">
        <f>HLOOKUP($A$6,'Eval 2'!$D$6:$W$82,35,FALSE)</f>
        <v>-</v>
      </c>
      <c r="E43" s="121" t="str">
        <f>HLOOKUP($A$6,'Eval 3'!$D$6:$W$82,35,FALSE)</f>
        <v>-</v>
      </c>
      <c r="F43" s="231"/>
      <c r="G43" s="231"/>
      <c r="H43" s="232"/>
    </row>
    <row r="44" spans="1:8" s="3" customFormat="1" ht="15" customHeight="1" x14ac:dyDescent="0.2">
      <c r="A44" s="221"/>
      <c r="B44" s="122" t="str">
        <f>'Eval 1'!B41</f>
        <v>Assumes neutral position at top edge of crease</v>
      </c>
      <c r="C44" s="81" t="str">
        <f>HLOOKUP($A$6,'Eval 1'!$D$6:$W$82,36,FALSE)</f>
        <v>-</v>
      </c>
      <c r="D44" s="81" t="str">
        <f>HLOOKUP($A$6,'Eval 2'!$D$6:$W$82,36,FALSE)</f>
        <v>-</v>
      </c>
      <c r="E44" s="81" t="str">
        <f>HLOOKUP($A$6,'Eval 3'!$D$6:$W$82,36,FALSE)</f>
        <v>-</v>
      </c>
      <c r="F44" s="224"/>
      <c r="G44" s="224"/>
      <c r="H44" s="225"/>
    </row>
    <row r="45" spans="1:8" s="3" customFormat="1" ht="15" customHeight="1" x14ac:dyDescent="0.2">
      <c r="A45" s="221"/>
      <c r="B45" s="122" t="str">
        <f>'Eval 1'!B42</f>
        <v>Positions self properly prior to shot</v>
      </c>
      <c r="C45" s="81" t="str">
        <f>HLOOKUP($A$6,'Eval 1'!$D$6:$W$82,37,FALSE)</f>
        <v>-</v>
      </c>
      <c r="D45" s="81" t="str">
        <f>HLOOKUP($A$6,'Eval 2'!$D$6:$W$82,37,FALSE)</f>
        <v>-</v>
      </c>
      <c r="E45" s="81" t="str">
        <f>HLOOKUP($A$6,'Eval 3'!$D$6:$W$82,37,FALSE)</f>
        <v>-</v>
      </c>
      <c r="F45" s="224"/>
      <c r="G45" s="224"/>
      <c r="H45" s="225"/>
    </row>
    <row r="46" spans="1:8" s="3" customFormat="1" ht="15" customHeight="1" x14ac:dyDescent="0.2">
      <c r="A46" s="221"/>
      <c r="B46" s="122" t="str">
        <f>'Eval 1'!B43</f>
        <v>Ability to orient self instantly</v>
      </c>
      <c r="C46" s="81" t="str">
        <f>HLOOKUP($A$6,'Eval 1'!$D$6:$W$82,38,FALSE)</f>
        <v>-</v>
      </c>
      <c r="D46" s="81" t="str">
        <f>HLOOKUP($A$6,'Eval 2'!$D$6:$W$82,38,FALSE)</f>
        <v>-</v>
      </c>
      <c r="E46" s="81" t="str">
        <f>HLOOKUP($A$6,'Eval 3'!$D$6:$W$82,38,FALSE)</f>
        <v>-</v>
      </c>
      <c r="F46" s="224"/>
      <c r="G46" s="224"/>
      <c r="H46" s="225"/>
    </row>
    <row r="47" spans="1:8" s="3" customFormat="1" ht="15" customHeight="1" x14ac:dyDescent="0.2">
      <c r="A47" s="221"/>
      <c r="B47" s="122" t="str">
        <f>'Eval 1'!B44</f>
        <v>Lines up properly on puck</v>
      </c>
      <c r="C47" s="81" t="str">
        <f>HLOOKUP($A$6,'Eval 1'!$D$6:$W$82,39,FALSE)</f>
        <v>-</v>
      </c>
      <c r="D47" s="81" t="str">
        <f>HLOOKUP($A$6,'Eval 2'!$D$6:$W$82,39,FALSE)</f>
        <v>-</v>
      </c>
      <c r="E47" s="81" t="str">
        <f>HLOOKUP($A$6,'Eval 3'!$D$6:$W$82,39,FALSE)</f>
        <v>-</v>
      </c>
      <c r="F47" s="224"/>
      <c r="G47" s="224"/>
      <c r="H47" s="225"/>
    </row>
    <row r="48" spans="1:8" s="3" customFormat="1" ht="15" customHeight="1" x14ac:dyDescent="0.2">
      <c r="A48" s="221"/>
      <c r="B48" s="122" t="str">
        <f>'Eval 1'!B45</f>
        <v>Knowledge of shooter’s options</v>
      </c>
      <c r="C48" s="81" t="str">
        <f>HLOOKUP($A$6,'Eval 1'!$D$6:$W$82,40,FALSE)</f>
        <v>-</v>
      </c>
      <c r="D48" s="81" t="str">
        <f>HLOOKUP($A$6,'Eval 2'!$D$6:$W$82,40,FALSE)</f>
        <v>-</v>
      </c>
      <c r="E48" s="81" t="str">
        <f>HLOOKUP($A$6,'Eval 3'!$D$6:$W$82,40,FALSE)</f>
        <v>-</v>
      </c>
      <c r="F48" s="224"/>
      <c r="G48" s="224"/>
      <c r="H48" s="225"/>
    </row>
    <row r="49" spans="1:8" s="3" customFormat="1" ht="15" customHeight="1" x14ac:dyDescent="0.2">
      <c r="A49" s="221"/>
      <c r="B49" s="122" t="str">
        <f>'Eval 1'!B46</f>
        <v>Looks for potential shooter</v>
      </c>
      <c r="C49" s="81" t="str">
        <f>HLOOKUP($A$6,'Eval 1'!$D$6:$W$82,41,FALSE)</f>
        <v>-</v>
      </c>
      <c r="D49" s="81" t="str">
        <f>HLOOKUP($A$6,'Eval 2'!$D$6:$W$82,41,FALSE)</f>
        <v>-</v>
      </c>
      <c r="E49" s="81" t="str">
        <f>HLOOKUP($A$6,'Eval 3'!$D$6:$W$82,41,FALSE)</f>
        <v>-</v>
      </c>
      <c r="F49" s="224"/>
      <c r="G49" s="224"/>
      <c r="H49" s="225"/>
    </row>
    <row r="50" spans="1:8" s="3" customFormat="1" ht="15" customHeight="1" x14ac:dyDescent="0.2">
      <c r="A50" s="221"/>
      <c r="B50" s="122" t="str">
        <f>'Eval 1'!B47</f>
        <v>Lines up properly in ready position</v>
      </c>
      <c r="C50" s="81" t="str">
        <f>HLOOKUP($A$6,'Eval 1'!$D$6:$W$82,42,FALSE)</f>
        <v>-</v>
      </c>
      <c r="D50" s="81" t="str">
        <f>HLOOKUP($A$6,'Eval 2'!$D$6:$W$82,42,FALSE)</f>
        <v>-</v>
      </c>
      <c r="E50" s="81" t="str">
        <f>HLOOKUP($A$6,'Eval 3'!$D$6:$W$82,42,FALSE)</f>
        <v>-</v>
      </c>
      <c r="F50" s="224"/>
      <c r="G50" s="224"/>
      <c r="H50" s="225"/>
    </row>
    <row r="51" spans="1:8" s="3" customFormat="1" ht="15" customHeight="1" x14ac:dyDescent="0.2">
      <c r="A51" s="221"/>
      <c r="B51" s="122" t="str">
        <f>'Eval 1'!B48</f>
        <v>Ability to locate potential shooters</v>
      </c>
      <c r="C51" s="81" t="str">
        <f>HLOOKUP($A$6,'Eval 1'!$D$6:$W$82,43,FALSE)</f>
        <v>-</v>
      </c>
      <c r="D51" s="81" t="str">
        <f>HLOOKUP($A$6,'Eval 2'!$D$6:$W$82,43,FALSE)</f>
        <v>-</v>
      </c>
      <c r="E51" s="81" t="str">
        <f>HLOOKUP($A$6,'Eval 3'!$D$6:$W$82,43,FALSE)</f>
        <v>-</v>
      </c>
      <c r="F51" s="224"/>
      <c r="G51" s="224"/>
      <c r="H51" s="225"/>
    </row>
    <row r="52" spans="1:8" s="3" customFormat="1" ht="15" customHeight="1" x14ac:dyDescent="0.2">
      <c r="A52" s="221"/>
      <c r="B52" s="122" t="str">
        <f>'Eval 1'!B49</f>
        <v>Position with respect to potential deflectors</v>
      </c>
      <c r="C52" s="81" t="str">
        <f>HLOOKUP($A$6,'Eval 1'!$D$6:$W$82,44,FALSE)</f>
        <v>-</v>
      </c>
      <c r="D52" s="81" t="str">
        <f>HLOOKUP($A$6,'Eval 2'!$D$6:$W$82,44,FALSE)</f>
        <v>-</v>
      </c>
      <c r="E52" s="81" t="str">
        <f>HLOOKUP($A$6,'Eval 3'!$D$6:$W$82,44,FALSE)</f>
        <v>-</v>
      </c>
      <c r="F52" s="224"/>
      <c r="G52" s="224"/>
      <c r="H52" s="225"/>
    </row>
    <row r="53" spans="1:8" s="3" customFormat="1" ht="15" customHeight="1" x14ac:dyDescent="0.2">
      <c r="A53" s="221"/>
      <c r="B53" s="122" t="str">
        <f>'Eval 1'!B50</f>
        <v>Works hard to find puck</v>
      </c>
      <c r="C53" s="81" t="str">
        <f>HLOOKUP($A$6,'Eval 1'!$D$6:$W$82,45,FALSE)</f>
        <v>-</v>
      </c>
      <c r="D53" s="81" t="str">
        <f>HLOOKUP($A$6,'Eval 2'!$D$6:$W$82,45,FALSE)</f>
        <v>-</v>
      </c>
      <c r="E53" s="81" t="str">
        <f>HLOOKUP($A$6,'Eval 3'!$D$6:$W$82,45,FALSE)</f>
        <v>-</v>
      </c>
      <c r="F53" s="224"/>
      <c r="G53" s="224"/>
      <c r="H53" s="225"/>
    </row>
    <row r="54" spans="1:8" s="3" customFormat="1" ht="15" customHeight="1" x14ac:dyDescent="0.2">
      <c r="A54" s="221"/>
      <c r="B54" s="122" t="str">
        <f>'Eval 1'!B51</f>
        <v>Use of body</v>
      </c>
      <c r="C54" s="81" t="str">
        <f>HLOOKUP($A$6,'Eval 1'!$D$6:$W$82,46,FALSE)</f>
        <v>-</v>
      </c>
      <c r="D54" s="81" t="str">
        <f>HLOOKUP($A$6,'Eval 2'!$D$6:$W$82,46,FALSE)</f>
        <v>-</v>
      </c>
      <c r="E54" s="81" t="str">
        <f>HLOOKUP($A$6,'Eval 3'!$D$6:$W$82,46,FALSE)</f>
        <v>-</v>
      </c>
      <c r="F54" s="224"/>
      <c r="G54" s="224"/>
      <c r="H54" s="225"/>
    </row>
    <row r="55" spans="1:8" s="3" customFormat="1" ht="15" customHeight="1" x14ac:dyDescent="0.2">
      <c r="A55" s="221"/>
      <c r="B55" s="122" t="str">
        <f>'Eval 1'!B52</f>
        <v>Reaction to change of direction</v>
      </c>
      <c r="C55" s="81" t="str">
        <f>HLOOKUP($A$6,'Eval 1'!$D$6:$W$82,47,FALSE)</f>
        <v>-</v>
      </c>
      <c r="D55" s="81" t="str">
        <f>HLOOKUP($A$6,'Eval 2'!$D$6:$W$82,47,FALSE)</f>
        <v>-</v>
      </c>
      <c r="E55" s="81" t="str">
        <f>HLOOKUP($A$6,'Eval 3'!$D$6:$W$82,47,FALSE)</f>
        <v>-</v>
      </c>
      <c r="F55" s="224"/>
      <c r="G55" s="224"/>
      <c r="H55" s="225"/>
    </row>
    <row r="56" spans="1:8" s="3" customFormat="1" ht="15" customHeight="1" x14ac:dyDescent="0.2">
      <c r="A56" s="221"/>
      <c r="B56" s="122" t="str">
        <f>'Eval 1'!B53</f>
        <v>Control of rebounds</v>
      </c>
      <c r="C56" s="81" t="str">
        <f>HLOOKUP($A$6,'Eval 1'!$D$6:$W$82,48,FALSE)</f>
        <v>-</v>
      </c>
      <c r="D56" s="81" t="str">
        <f>HLOOKUP($A$6,'Eval 2'!$D$6:$W$82,48,FALSE)</f>
        <v>-</v>
      </c>
      <c r="E56" s="81" t="str">
        <f>HLOOKUP($A$6,'Eval 3'!$D$6:$W$82,48,FALSE)</f>
        <v>-</v>
      </c>
      <c r="F56" s="224"/>
      <c r="G56" s="224"/>
      <c r="H56" s="225"/>
    </row>
    <row r="57" spans="1:8" s="3" customFormat="1" ht="15" customHeight="1" x14ac:dyDescent="0.2">
      <c r="A57" s="221"/>
      <c r="B57" s="122" t="str">
        <f>'Eval 1'!B54</f>
        <v>Position self properly (play behind net, corner)</v>
      </c>
      <c r="C57" s="81" t="str">
        <f>HLOOKUP($A$6,'Eval 1'!$D$6:$W$82,49,FALSE)</f>
        <v>-</v>
      </c>
      <c r="D57" s="81" t="str">
        <f>HLOOKUP($A$6,'Eval 2'!$D$6:$W$82,49,FALSE)</f>
        <v>-</v>
      </c>
      <c r="E57" s="81" t="str">
        <f>HLOOKUP($A$6,'Eval 3'!$D$6:$W$82,49,FALSE)</f>
        <v>-</v>
      </c>
      <c r="F57" s="224"/>
      <c r="G57" s="224"/>
      <c r="H57" s="225"/>
    </row>
    <row r="58" spans="1:8" s="3" customFormat="1" ht="15" customHeight="1" x14ac:dyDescent="0.2">
      <c r="A58" s="221"/>
      <c r="B58" s="122" t="str">
        <f>'Eval 1'!B55</f>
        <v>Lateral mobility-post to post movement</v>
      </c>
      <c r="C58" s="81" t="str">
        <f>HLOOKUP($A$6,'Eval 1'!$D$6:$W$82,50,FALSE)</f>
        <v>-</v>
      </c>
      <c r="D58" s="81" t="str">
        <f>HLOOKUP($A$6,'Eval 2'!$D$6:$W$82,50,FALSE)</f>
        <v>-</v>
      </c>
      <c r="E58" s="81" t="str">
        <f>HLOOKUP($A$6,'Eval 3'!$D$6:$W$82,50,FALSE)</f>
        <v>-</v>
      </c>
      <c r="F58" s="224"/>
      <c r="G58" s="224"/>
      <c r="H58" s="225"/>
    </row>
    <row r="59" spans="1:8" s="3" customFormat="1" ht="15" customHeight="1" x14ac:dyDescent="0.2">
      <c r="A59" s="221"/>
      <c r="B59" s="122" t="str">
        <f>'Eval 1'!B56</f>
        <v>Use of stick to decrease scoring opportunities</v>
      </c>
      <c r="C59" s="81" t="str">
        <f>HLOOKUP($A$6,'Eval 1'!$D$6:$W$82,51,FALSE)</f>
        <v>-</v>
      </c>
      <c r="D59" s="81" t="str">
        <f>HLOOKUP($A$6,'Eval 2'!$D$6:$W$82,51,FALSE)</f>
        <v>-</v>
      </c>
      <c r="E59" s="81" t="str">
        <f>HLOOKUP($A$6,'Eval 3'!$D$6:$W$82,51,FALSE)</f>
        <v>-</v>
      </c>
      <c r="F59" s="224"/>
      <c r="G59" s="224"/>
      <c r="H59" s="225"/>
    </row>
    <row r="60" spans="1:8" s="3" customFormat="1" ht="15" customHeight="1" thickBot="1" x14ac:dyDescent="0.25">
      <c r="A60" s="221"/>
      <c r="B60" s="123" t="str">
        <f>'Eval 1'!B57</f>
        <v>Ability to challenge slot pass</v>
      </c>
      <c r="C60" s="124" t="str">
        <f>HLOOKUP($A$6,'Eval 1'!$D$6:$W$82,52,FALSE)</f>
        <v>-</v>
      </c>
      <c r="D60" s="124" t="str">
        <f>HLOOKUP($A$6,'Eval 2'!$D$6:$W$82,52,FALSE)</f>
        <v>-</v>
      </c>
      <c r="E60" s="124" t="str">
        <f>HLOOKUP($A$6,'Eval 3'!$D$6:$W$82,52,FALSE)</f>
        <v>-</v>
      </c>
      <c r="F60" s="222"/>
      <c r="G60" s="222"/>
      <c r="H60" s="223"/>
    </row>
    <row r="61" spans="1:8" s="3" customFormat="1" ht="15" customHeight="1" thickBot="1" x14ac:dyDescent="0.25">
      <c r="A61" s="79"/>
      <c r="B61" s="105"/>
      <c r="C61" s="119"/>
      <c r="D61" s="119"/>
      <c r="E61" s="119"/>
      <c r="F61" s="230"/>
      <c r="G61" s="230"/>
      <c r="H61" s="230"/>
    </row>
    <row r="62" spans="1:8" s="3" customFormat="1" ht="15" customHeight="1" x14ac:dyDescent="0.2">
      <c r="A62" s="221" t="s">
        <v>37</v>
      </c>
      <c r="B62" s="120" t="str">
        <f>'Eval 1'!B59</f>
        <v>Alert at all times</v>
      </c>
      <c r="C62" s="121" t="str">
        <f>HLOOKUP($A$6,'Eval 1'!$D$6:$W$82,54,FALSE)</f>
        <v>-</v>
      </c>
      <c r="D62" s="121" t="str">
        <f>HLOOKUP($A$6,'Eval 2'!$D$6:$W$82,54,FALSE)</f>
        <v>-</v>
      </c>
      <c r="E62" s="121" t="str">
        <f>HLOOKUP($A$6,'Eval 3'!$D$6:$W$82,54,FALSE)</f>
        <v>-</v>
      </c>
      <c r="F62" s="231"/>
      <c r="G62" s="231"/>
      <c r="H62" s="232"/>
    </row>
    <row r="63" spans="1:8" s="3" customFormat="1" ht="15" customHeight="1" x14ac:dyDescent="0.2">
      <c r="A63" s="221"/>
      <c r="B63" s="122" t="str">
        <f>'Eval 1'!B60</f>
        <v>Follows puck at all times</v>
      </c>
      <c r="C63" s="81" t="str">
        <f>HLOOKUP($A$6,'Eval 1'!$D$6:$W$82,55,FALSE)</f>
        <v>-</v>
      </c>
      <c r="D63" s="81" t="str">
        <f>HLOOKUP($A$6,'Eval 2'!$D$6:$W$82,55,FALSE)</f>
        <v>-</v>
      </c>
      <c r="E63" s="81" t="str">
        <f>HLOOKUP($A$6,'Eval 3'!$D$6:$W$82,55,FALSE)</f>
        <v>-</v>
      </c>
      <c r="F63" s="224"/>
      <c r="G63" s="224"/>
      <c r="H63" s="225"/>
    </row>
    <row r="64" spans="1:8" s="3" customFormat="1" ht="15" customHeight="1" x14ac:dyDescent="0.2">
      <c r="A64" s="221"/>
      <c r="B64" s="122" t="str">
        <f>'Eval 1'!B61</f>
        <v>Maintains conc. despite bad plays/early goals</v>
      </c>
      <c r="C64" s="81" t="str">
        <f>HLOOKUP($A$6,'Eval 1'!$D$6:$W$82,56,FALSE)</f>
        <v>-</v>
      </c>
      <c r="D64" s="81" t="str">
        <f>HLOOKUP($A$6,'Eval 2'!$D$6:$W$82,56,FALSE)</f>
        <v>-</v>
      </c>
      <c r="E64" s="81" t="str">
        <f>HLOOKUP($A$6,'Eval 3'!$D$6:$W$82,56,FALSE)</f>
        <v>-</v>
      </c>
      <c r="F64" s="224"/>
      <c r="G64" s="224"/>
      <c r="H64" s="225"/>
    </row>
    <row r="65" spans="1:8" s="3" customFormat="1" ht="15" customHeight="1" x14ac:dyDescent="0.2">
      <c r="A65" s="221"/>
      <c r="B65" s="122" t="str">
        <f>'Eval 1'!B62</f>
        <v>Understands offensive team play options</v>
      </c>
      <c r="C65" s="81" t="str">
        <f>HLOOKUP($A$6,'Eval 1'!$D$6:$W$82,57,FALSE)</f>
        <v>-</v>
      </c>
      <c r="D65" s="81" t="str">
        <f>HLOOKUP($A$6,'Eval 2'!$D$6:$W$82,57,FALSE)</f>
        <v>-</v>
      </c>
      <c r="E65" s="81" t="str">
        <f>HLOOKUP($A$6,'Eval 3'!$D$6:$W$82,57,FALSE)</f>
        <v>-</v>
      </c>
      <c r="F65" s="224"/>
      <c r="G65" s="224"/>
      <c r="H65" s="225"/>
    </row>
    <row r="66" spans="1:8" s="3" customFormat="1" ht="15" customHeight="1" x14ac:dyDescent="0.2">
      <c r="A66" s="221"/>
      <c r="B66" s="122" t="str">
        <f>'Eval 1'!B63</f>
        <v>Able to pick up open man</v>
      </c>
      <c r="C66" s="81" t="str">
        <f>HLOOKUP($A$6,'Eval 1'!$D$6:$W$82,58,FALSE)</f>
        <v>-</v>
      </c>
      <c r="D66" s="81" t="str">
        <f>HLOOKUP($A$6,'Eval 2'!$D$6:$W$82,58,FALSE)</f>
        <v>-</v>
      </c>
      <c r="E66" s="81" t="str">
        <f>HLOOKUP($A$6,'Eval 3'!$D$6:$W$82,58,FALSE)</f>
        <v>-</v>
      </c>
      <c r="F66" s="224"/>
      <c r="G66" s="224"/>
      <c r="H66" s="225"/>
    </row>
    <row r="67" spans="1:8" s="3" customFormat="1" ht="15" customHeight="1" x14ac:dyDescent="0.2">
      <c r="A67" s="221"/>
      <c r="B67" s="122" t="str">
        <f>'Eval 1'!B64</f>
        <v>Able to read shooter</v>
      </c>
      <c r="C67" s="81" t="str">
        <f>HLOOKUP($A$6,'Eval 1'!$D$6:$W$82,59,FALSE)</f>
        <v>-</v>
      </c>
      <c r="D67" s="81" t="str">
        <f>HLOOKUP($A$6,'Eval 2'!$D$6:$W$82,59,FALSE)</f>
        <v>-</v>
      </c>
      <c r="E67" s="81" t="str">
        <f>HLOOKUP($A$6,'Eval 3'!$D$6:$W$82,59,FALSE)</f>
        <v>-</v>
      </c>
      <c r="F67" s="224"/>
      <c r="G67" s="224"/>
      <c r="H67" s="225"/>
    </row>
    <row r="68" spans="1:8" s="3" customFormat="1" ht="15" customHeight="1" x14ac:dyDescent="0.2">
      <c r="A68" s="221"/>
      <c r="B68" s="122" t="str">
        <f>'Eval 1'!B65</f>
        <v>Finds puck in scramble</v>
      </c>
      <c r="C68" s="81" t="str">
        <f>HLOOKUP($A$6,'Eval 1'!$D$6:$W$82,60,FALSE)</f>
        <v>-</v>
      </c>
      <c r="D68" s="81" t="str">
        <f>HLOOKUP($A$6,'Eval 2'!$D$6:$W$82,60,FALSE)</f>
        <v>-</v>
      </c>
      <c r="E68" s="81" t="str">
        <f>HLOOKUP($A$6,'Eval 3'!$D$6:$W$82,60,FALSE)</f>
        <v>-</v>
      </c>
      <c r="F68" s="224"/>
      <c r="G68" s="224"/>
      <c r="H68" s="225"/>
    </row>
    <row r="69" spans="1:8" s="3" customFormat="1" ht="15" customHeight="1" x14ac:dyDescent="0.2">
      <c r="A69" s="221"/>
      <c r="B69" s="122" t="str">
        <f>'Eval 1'!B66</f>
        <v>Able to make key saves</v>
      </c>
      <c r="C69" s="81" t="str">
        <f>HLOOKUP($A$6,'Eval 1'!$D$6:$W$82,61,FALSE)</f>
        <v>-</v>
      </c>
      <c r="D69" s="81" t="str">
        <f>HLOOKUP($A$6,'Eval 2'!$D$6:$W$82,61,FALSE)</f>
        <v>-</v>
      </c>
      <c r="E69" s="81" t="str">
        <f>HLOOKUP($A$6,'Eval 3'!$D$6:$W$82,61,FALSE)</f>
        <v>-</v>
      </c>
      <c r="F69" s="224"/>
      <c r="G69" s="224"/>
      <c r="H69" s="225"/>
    </row>
    <row r="70" spans="1:8" s="3" customFormat="1" ht="15" customHeight="1" x14ac:dyDescent="0.2">
      <c r="A70" s="221"/>
      <c r="B70" s="122" t="str">
        <f>'Eval 1'!B67</f>
        <v>Able to perform in pressure situations</v>
      </c>
      <c r="C70" s="81" t="str">
        <f>HLOOKUP($A$6,'Eval 1'!$D$6:$W$82,62,FALSE)</f>
        <v>-</v>
      </c>
      <c r="D70" s="81" t="str">
        <f>HLOOKUP($A$6,'Eval 2'!$D$6:$W$82,62,FALSE)</f>
        <v>-</v>
      </c>
      <c r="E70" s="81" t="str">
        <f>HLOOKUP($A$6,'Eval 3'!$D$6:$W$82,62,FALSE)</f>
        <v>-</v>
      </c>
      <c r="F70" s="224"/>
      <c r="G70" s="224"/>
      <c r="H70" s="225"/>
    </row>
    <row r="71" spans="1:8" s="3" customFormat="1" ht="15" customHeight="1" x14ac:dyDescent="0.2">
      <c r="A71" s="221"/>
      <c r="B71" s="122" t="str">
        <f>'Eval 1'!B68</f>
        <v>Displays an ‘in charge’ attitude</v>
      </c>
      <c r="C71" s="81" t="str">
        <f>HLOOKUP($A$6,'Eval 1'!$D$6:$W$82,63,FALSE)</f>
        <v>-</v>
      </c>
      <c r="D71" s="81" t="str">
        <f>HLOOKUP($A$6,'Eval 2'!$D$6:$W$82,63,FALSE)</f>
        <v>-</v>
      </c>
      <c r="E71" s="81" t="str">
        <f>HLOOKUP($A$6,'Eval 3'!$D$6:$W$82,63,FALSE)</f>
        <v>-</v>
      </c>
      <c r="F71" s="224"/>
      <c r="G71" s="224"/>
      <c r="H71" s="225"/>
    </row>
    <row r="72" spans="1:8" s="3" customFormat="1" ht="15" customHeight="1" x14ac:dyDescent="0.2">
      <c r="A72" s="221"/>
      <c r="B72" s="122" t="str">
        <f>'Eval 1'!B69</f>
        <v>Positive mental attitude at all times</v>
      </c>
      <c r="C72" s="81" t="str">
        <f>HLOOKUP($A$6,'Eval 1'!$D$6:$W$82,64,FALSE)</f>
        <v>-</v>
      </c>
      <c r="D72" s="81" t="str">
        <f>HLOOKUP($A$6,'Eval 2'!$D$6:$W$82,64,FALSE)</f>
        <v>-</v>
      </c>
      <c r="E72" s="81" t="str">
        <f>HLOOKUP($A$6,'Eval 3'!$D$6:$W$82,64,FALSE)</f>
        <v>-</v>
      </c>
      <c r="F72" s="224"/>
      <c r="G72" s="224"/>
      <c r="H72" s="225"/>
    </row>
    <row r="73" spans="1:8" s="3" customFormat="1" ht="15" customHeight="1" x14ac:dyDescent="0.2">
      <c r="A73" s="221"/>
      <c r="B73" s="122" t="str">
        <f>'Eval 1'!B70</f>
        <v>Size of heart</v>
      </c>
      <c r="C73" s="81" t="str">
        <f>HLOOKUP($A$6,'Eval 1'!$D$6:$W$82,65,FALSE)</f>
        <v>-</v>
      </c>
      <c r="D73" s="81" t="str">
        <f>HLOOKUP($A$6,'Eval 2'!$D$6:$W$82,65,FALSE)</f>
        <v>-</v>
      </c>
      <c r="E73" s="81" t="str">
        <f>HLOOKUP($A$6,'Eval 3'!$D$6:$W$82,65,FALSE)</f>
        <v>-</v>
      </c>
      <c r="F73" s="224"/>
      <c r="G73" s="224"/>
      <c r="H73" s="225"/>
    </row>
    <row r="74" spans="1:8" s="3" customFormat="1" ht="15" customHeight="1" x14ac:dyDescent="0.2">
      <c r="A74" s="221"/>
      <c r="B74" s="122" t="str">
        <f>'Eval 1'!B71</f>
        <v>Constant desire to excel in all situations</v>
      </c>
      <c r="C74" s="81" t="str">
        <f>HLOOKUP($A$6,'Eval 1'!$D$6:$W$82,66,FALSE)</f>
        <v>-</v>
      </c>
      <c r="D74" s="81" t="str">
        <f>HLOOKUP($A$6,'Eval 2'!$D$6:$W$82,66,FALSE)</f>
        <v>-</v>
      </c>
      <c r="E74" s="81" t="str">
        <f>HLOOKUP($A$6,'Eval 3'!$D$6:$W$82,66,FALSE)</f>
        <v>-</v>
      </c>
      <c r="F74" s="224"/>
      <c r="G74" s="224"/>
      <c r="H74" s="225"/>
    </row>
    <row r="75" spans="1:8" s="3" customFormat="1" ht="15" customHeight="1" x14ac:dyDescent="0.2">
      <c r="A75" s="221"/>
      <c r="B75" s="122" t="str">
        <f>'Eval 1'!B72</f>
        <v>Constant work ethic in practices</v>
      </c>
      <c r="C75" s="81" t="str">
        <f>HLOOKUP($A$6,'Eval 1'!$D$6:$W$82,67,FALSE)</f>
        <v>-</v>
      </c>
      <c r="D75" s="81" t="str">
        <f>HLOOKUP($A$6,'Eval 2'!$D$6:$W$82,67,FALSE)</f>
        <v>-</v>
      </c>
      <c r="E75" s="81" t="str">
        <f>HLOOKUP($A$6,'Eval 3'!$D$6:$W$82,67,FALSE)</f>
        <v>-</v>
      </c>
      <c r="F75" s="224"/>
      <c r="G75" s="224"/>
      <c r="H75" s="225"/>
    </row>
    <row r="76" spans="1:8" s="3" customFormat="1" ht="15" customHeight="1" x14ac:dyDescent="0.2">
      <c r="A76" s="221"/>
      <c r="B76" s="122" t="str">
        <f>'Eval 1'!B73</f>
        <v>Never gives up / battles for pucks</v>
      </c>
      <c r="C76" s="81" t="str">
        <f>HLOOKUP($A$6,'Eval 1'!$D$6:$W$82,68,FALSE)</f>
        <v>-</v>
      </c>
      <c r="D76" s="81" t="str">
        <f>HLOOKUP($A$6,'Eval 2'!$D$6:$W$82,68,FALSE)</f>
        <v>-</v>
      </c>
      <c r="E76" s="81" t="str">
        <f>HLOOKUP($A$6,'Eval 3'!$D$6:$W$82,68,FALSE)</f>
        <v>-</v>
      </c>
      <c r="F76" s="224"/>
      <c r="G76" s="224"/>
      <c r="H76" s="225"/>
    </row>
    <row r="77" spans="1:8" s="3" customFormat="1" ht="15" customHeight="1" x14ac:dyDescent="0.2">
      <c r="A77" s="221"/>
      <c r="B77" s="122" t="str">
        <f>'Eval 1'!B74</f>
        <v>Controls temper</v>
      </c>
      <c r="C77" s="81" t="str">
        <f>HLOOKUP($A$6,'Eval 1'!$D$6:$W$82,69,FALSE)</f>
        <v>-</v>
      </c>
      <c r="D77" s="81" t="str">
        <f>HLOOKUP($A$6,'Eval 2'!$D$6:$W$82,69,FALSE)</f>
        <v>-</v>
      </c>
      <c r="E77" s="81" t="str">
        <f>HLOOKUP($A$6,'Eval 3'!$D$6:$W$82,69,FALSE)</f>
        <v>-</v>
      </c>
      <c r="F77" s="224"/>
      <c r="G77" s="224"/>
      <c r="H77" s="225"/>
    </row>
    <row r="78" spans="1:8" s="3" customFormat="1" ht="15" customHeight="1" x14ac:dyDescent="0.2">
      <c r="A78" s="221"/>
      <c r="B78" s="122" t="str">
        <f>'Eval 1'!B75</f>
        <v>On time and organized</v>
      </c>
      <c r="C78" s="81" t="str">
        <f>HLOOKUP($A$6,'Eval 1'!$D$6:$W$82,70,FALSE)</f>
        <v>-</v>
      </c>
      <c r="D78" s="81" t="str">
        <f>HLOOKUP($A$6,'Eval 2'!$D$6:$W$82,70,FALSE)</f>
        <v>-</v>
      </c>
      <c r="E78" s="81" t="str">
        <f>HLOOKUP($A$6,'Eval 3'!$D$6:$W$82,70,FALSE)</f>
        <v>-</v>
      </c>
      <c r="F78" s="224"/>
      <c r="G78" s="224"/>
      <c r="H78" s="225"/>
    </row>
    <row r="79" spans="1:8" s="3" customFormat="1" ht="15" customHeight="1" x14ac:dyDescent="0.2">
      <c r="A79" s="221"/>
      <c r="B79" s="122" t="str">
        <f>'Eval 1'!B76</f>
        <v>Communication</v>
      </c>
      <c r="C79" s="81" t="str">
        <f>HLOOKUP($A$6,'Eval 1'!$D$6:$W$82,71,FALSE)</f>
        <v>-</v>
      </c>
      <c r="D79" s="81" t="str">
        <f>HLOOKUP($A$6,'Eval 2'!$D$6:$W$82,71,FALSE)</f>
        <v>-</v>
      </c>
      <c r="E79" s="81" t="str">
        <f>HLOOKUP($A$6,'Eval 3'!$D$6:$W$82,71,FALSE)</f>
        <v>-</v>
      </c>
      <c r="F79" s="224"/>
      <c r="G79" s="224"/>
      <c r="H79" s="225"/>
    </row>
    <row r="80" spans="1:8" s="3" customFormat="1" ht="15" customHeight="1" thickBot="1" x14ac:dyDescent="0.25">
      <c r="A80" s="221"/>
      <c r="B80" s="123" t="str">
        <f>'Eval 1'!B77</f>
        <v>Coachability</v>
      </c>
      <c r="C80" s="124" t="str">
        <f>HLOOKUP($A$6,'Eval 1'!$D$6:$W$82,72,FALSE)</f>
        <v>-</v>
      </c>
      <c r="D80" s="124" t="str">
        <f>HLOOKUP($A$6,'Eval 2'!$D$6:$W$82,72,FALSE)</f>
        <v>-</v>
      </c>
      <c r="E80" s="124" t="str">
        <f>HLOOKUP($A$6,'Eval 3'!$D$6:$W$82,72,FALSE)</f>
        <v>-</v>
      </c>
      <c r="F80" s="222"/>
      <c r="G80" s="222"/>
      <c r="H80" s="223"/>
    </row>
    <row r="81" spans="1:8" s="3" customFormat="1" ht="6" customHeight="1" x14ac:dyDescent="0.2">
      <c r="A81" s="79"/>
      <c r="B81" s="118"/>
      <c r="C81" s="119"/>
      <c r="D81" s="119"/>
      <c r="E81" s="119"/>
      <c r="F81" s="68"/>
      <c r="G81" s="68"/>
      <c r="H81" s="68"/>
    </row>
    <row r="82" spans="1:8" ht="12.75" customHeight="1" x14ac:dyDescent="0.2">
      <c r="B82" s="66"/>
      <c r="C82" s="67"/>
      <c r="D82" s="67"/>
      <c r="E82" s="67"/>
      <c r="F82" s="68"/>
      <c r="G82" s="68"/>
      <c r="H82" s="68"/>
    </row>
    <row r="83" spans="1:8" ht="12.75" customHeight="1" x14ac:dyDescent="0.2">
      <c r="B83" s="76" t="s">
        <v>61</v>
      </c>
      <c r="C83" s="243" t="str">
        <f>'Eval 1'!P84</f>
        <v>-</v>
      </c>
      <c r="D83" s="243"/>
      <c r="E83" s="243"/>
      <c r="F83" s="70" t="s">
        <v>60</v>
      </c>
      <c r="G83" s="128" t="str">
        <f>'Eval 1'!P85</f>
        <v>-</v>
      </c>
      <c r="H83" s="128"/>
    </row>
    <row r="84" spans="1:8" ht="12.75" customHeight="1" x14ac:dyDescent="0.2">
      <c r="B84" s="76" t="s">
        <v>62</v>
      </c>
      <c r="C84" s="244" t="str">
        <f>'Eval 2'!P84</f>
        <v>-</v>
      </c>
      <c r="D84" s="244"/>
      <c r="E84" s="244"/>
      <c r="F84" s="68" t="s">
        <v>60</v>
      </c>
      <c r="G84" s="128" t="str">
        <f>'Eval 2'!P85</f>
        <v>-</v>
      </c>
      <c r="H84" s="128"/>
    </row>
    <row r="85" spans="1:8" ht="12.75" customHeight="1" x14ac:dyDescent="0.2">
      <c r="B85" s="76" t="s">
        <v>63</v>
      </c>
      <c r="C85" s="244" t="str">
        <f>'Eval 3'!P84</f>
        <v>-</v>
      </c>
      <c r="D85" s="244"/>
      <c r="E85" s="244"/>
      <c r="F85" s="68" t="s">
        <v>60</v>
      </c>
      <c r="G85" s="128" t="str">
        <f>'Eval 3'!P85</f>
        <v>-</v>
      </c>
      <c r="H85" s="128"/>
    </row>
    <row r="86" spans="1:8" ht="12.75" customHeight="1" x14ac:dyDescent="0.2">
      <c r="B86" s="66"/>
      <c r="C86" s="67"/>
      <c r="D86" s="67"/>
      <c r="E86" s="67"/>
      <c r="F86" s="68"/>
      <c r="G86" s="129"/>
      <c r="H86" s="129"/>
    </row>
    <row r="87" spans="1:8" ht="12.75" customHeight="1" x14ac:dyDescent="0.2">
      <c r="F87" s="69" t="s">
        <v>43</v>
      </c>
      <c r="G87" s="127" t="str">
        <f>'Eval 1'!D84</f>
        <v>-</v>
      </c>
      <c r="H87" s="127"/>
    </row>
    <row r="88" spans="1:8" ht="12.75" customHeight="1" x14ac:dyDescent="0.2">
      <c r="F88" s="69" t="s">
        <v>64</v>
      </c>
      <c r="G88" s="127" t="str">
        <f>'Eval 1'!D85</f>
        <v>-</v>
      </c>
      <c r="H88" s="127"/>
    </row>
    <row r="89" spans="1:8" ht="12.75" customHeight="1" x14ac:dyDescent="0.2">
      <c r="F89" s="183" t="s">
        <v>121</v>
      </c>
      <c r="G89" s="127" t="str">
        <f>'Eval 1'!D86</f>
        <v>-</v>
      </c>
      <c r="H89" s="127"/>
    </row>
    <row r="90" spans="1:8" ht="12.75" customHeight="1" x14ac:dyDescent="0.2">
      <c r="B90" s="66"/>
      <c r="C90" s="67"/>
      <c r="D90" s="67"/>
      <c r="E90" s="67"/>
      <c r="F90" s="68"/>
      <c r="G90" s="68"/>
      <c r="H90" s="68"/>
    </row>
    <row r="91" spans="1:8" ht="12.75" customHeight="1" x14ac:dyDescent="0.2">
      <c r="B91" s="69"/>
      <c r="C91" s="71"/>
      <c r="D91" s="71"/>
      <c r="E91" s="71"/>
      <c r="F91" s="70"/>
      <c r="G91" s="70"/>
      <c r="H91" s="70"/>
    </row>
    <row r="92" spans="1:8" ht="12.75" customHeight="1" x14ac:dyDescent="0.2">
      <c r="B92" s="66"/>
      <c r="C92" s="67"/>
      <c r="D92" s="67"/>
      <c r="E92" s="67"/>
      <c r="F92" s="68"/>
      <c r="G92" s="68"/>
      <c r="H92" s="68"/>
    </row>
    <row r="93" spans="1:8" ht="12.75" customHeight="1" x14ac:dyDescent="0.2">
      <c r="B93" s="72"/>
      <c r="C93" s="67"/>
      <c r="D93" s="67"/>
      <c r="E93" s="67"/>
      <c r="F93" s="70"/>
      <c r="G93" s="70"/>
      <c r="H93" s="70"/>
    </row>
    <row r="94" spans="1:8" ht="12.75" customHeight="1" x14ac:dyDescent="0.2">
      <c r="B94" s="72"/>
      <c r="C94" s="67"/>
      <c r="D94" s="67"/>
      <c r="E94" s="67"/>
      <c r="F94" s="70"/>
      <c r="G94" s="70"/>
      <c r="H94" s="70"/>
    </row>
    <row r="95" spans="1:8" ht="12.75" customHeight="1" x14ac:dyDescent="0.2">
      <c r="B95" s="66"/>
      <c r="C95" s="67"/>
      <c r="D95" s="67"/>
      <c r="E95" s="67"/>
      <c r="F95" s="68"/>
      <c r="G95" s="68"/>
      <c r="H95" s="68"/>
    </row>
    <row r="96" spans="1:8" ht="12.75" customHeight="1" x14ac:dyDescent="0.2">
      <c r="B96" s="69"/>
      <c r="C96" s="67"/>
      <c r="D96" s="67"/>
      <c r="E96" s="67"/>
      <c r="F96" s="70"/>
      <c r="G96" s="70"/>
      <c r="H96" s="70"/>
    </row>
    <row r="97" spans="2:15" ht="12.75" customHeight="1" x14ac:dyDescent="0.2">
      <c r="B97" s="31"/>
      <c r="C97" s="32"/>
      <c r="D97" s="32"/>
      <c r="E97" s="32"/>
      <c r="F97" s="33"/>
      <c r="G97" s="33"/>
      <c r="H97" s="33"/>
    </row>
    <row r="98" spans="2:15" ht="12.75" customHeight="1" x14ac:dyDescent="0.2">
      <c r="B98" s="4"/>
      <c r="C98" s="5"/>
      <c r="D98" s="5"/>
      <c r="E98" s="5"/>
      <c r="F98" s="50"/>
      <c r="G98" s="25"/>
      <c r="H98" s="25"/>
    </row>
    <row r="99" spans="2:15" ht="12.75" customHeight="1" x14ac:dyDescent="0.2">
      <c r="B99" s="5"/>
      <c r="C99" s="5"/>
      <c r="F99" s="47"/>
      <c r="G99" s="25"/>
      <c r="H99" s="25"/>
      <c r="M99" s="7"/>
      <c r="N99" s="8"/>
      <c r="O99" s="8"/>
    </row>
    <row r="100" spans="2:15" ht="12.75" customHeight="1" x14ac:dyDescent="0.2">
      <c r="B100" s="5"/>
      <c r="C100" s="5"/>
      <c r="F100" s="47"/>
      <c r="G100" s="25"/>
      <c r="H100" s="25"/>
    </row>
    <row r="101" spans="2:15" ht="12.75" customHeight="1" x14ac:dyDescent="0.2">
      <c r="B101" s="5"/>
      <c r="C101" s="5"/>
      <c r="F101" s="47"/>
      <c r="G101" s="25"/>
      <c r="H101" s="25"/>
    </row>
    <row r="102" spans="2:15" ht="12.75" customHeight="1" x14ac:dyDescent="0.2">
      <c r="B102" s="5"/>
      <c r="C102" s="5"/>
      <c r="D102" s="7"/>
      <c r="E102" s="7"/>
      <c r="F102" s="47"/>
      <c r="G102" s="25"/>
      <c r="H102" s="25"/>
    </row>
    <row r="103" spans="2:15" ht="12.75" customHeight="1" x14ac:dyDescent="0.2">
      <c r="B103" s="5"/>
      <c r="C103" s="5"/>
      <c r="D103" s="7"/>
      <c r="E103" s="7"/>
      <c r="F103" s="47"/>
      <c r="G103" s="5"/>
      <c r="H103" s="5"/>
    </row>
    <row r="104" spans="2:15" ht="12.75" customHeight="1" x14ac:dyDescent="0.2">
      <c r="B104" s="5"/>
      <c r="C104" s="5"/>
      <c r="D104" s="5"/>
      <c r="E104" s="5"/>
      <c r="F104" s="47"/>
      <c r="G104" s="5"/>
      <c r="H104" s="5"/>
    </row>
    <row r="105" spans="2:15" ht="12.75" customHeight="1" x14ac:dyDescent="0.2">
      <c r="B105" s="5"/>
      <c r="C105" s="5"/>
      <c r="D105" s="5"/>
      <c r="E105" s="5"/>
      <c r="F105" s="9"/>
      <c r="G105" s="5"/>
      <c r="H105" s="5"/>
    </row>
    <row r="106" spans="2:15" ht="12.75" customHeight="1" x14ac:dyDescent="0.2"/>
    <row r="107" spans="2:15" ht="12.75" customHeight="1" x14ac:dyDescent="0.2"/>
    <row r="108" spans="2:15" ht="12.75" customHeight="1" x14ac:dyDescent="0.2"/>
    <row r="109" spans="2:15" ht="12.75" customHeight="1" x14ac:dyDescent="0.2"/>
    <row r="110" spans="2:15" ht="12.75" customHeight="1" x14ac:dyDescent="0.2"/>
    <row r="111" spans="2:15" ht="12.75" customHeight="1" x14ac:dyDescent="0.2">
      <c r="B111" s="3"/>
      <c r="C111" s="3"/>
      <c r="D111" s="3"/>
      <c r="E111" s="3"/>
      <c r="F111" s="3"/>
      <c r="G111" s="3"/>
      <c r="H111" s="3"/>
    </row>
    <row r="112" spans="2:15" x14ac:dyDescent="0.2">
      <c r="B112" s="3"/>
      <c r="C112" s="3"/>
      <c r="D112" s="3"/>
      <c r="E112" s="3"/>
      <c r="F112" s="3"/>
      <c r="G112" s="3"/>
      <c r="H112" s="3"/>
    </row>
    <row r="113" spans="2:8" x14ac:dyDescent="0.2">
      <c r="B113" s="3"/>
      <c r="C113" s="3"/>
      <c r="D113" s="3"/>
      <c r="E113" s="3"/>
      <c r="F113" s="3"/>
      <c r="G113" s="3"/>
      <c r="H113" s="3"/>
    </row>
  </sheetData>
  <sheetProtection password="DFDD" sheet="1" objects="1" scenarios="1"/>
  <mergeCells count="81">
    <mergeCell ref="C84:E84"/>
    <mergeCell ref="C85:E85"/>
    <mergeCell ref="F34:H34"/>
    <mergeCell ref="F36:H36"/>
    <mergeCell ref="F43:H43"/>
    <mergeCell ref="F51:H51"/>
    <mergeCell ref="F44:H44"/>
    <mergeCell ref="F45:H45"/>
    <mergeCell ref="F46:H46"/>
    <mergeCell ref="F47:H47"/>
    <mergeCell ref="F49:H49"/>
    <mergeCell ref="F50:H50"/>
    <mergeCell ref="F61:H61"/>
    <mergeCell ref="F62:H62"/>
    <mergeCell ref="F63:H63"/>
    <mergeCell ref="F41:H41"/>
    <mergeCell ref="F13:H13"/>
    <mergeCell ref="C10:E10"/>
    <mergeCell ref="F10:H11"/>
    <mergeCell ref="F14:H14"/>
    <mergeCell ref="C83:E83"/>
    <mergeCell ref="F19:H19"/>
    <mergeCell ref="F20:H20"/>
    <mergeCell ref="F31:H31"/>
    <mergeCell ref="F28:H28"/>
    <mergeCell ref="F29:H29"/>
    <mergeCell ref="F24:H24"/>
    <mergeCell ref="F25:H25"/>
    <mergeCell ref="F42:H42"/>
    <mergeCell ref="F15:H15"/>
    <mergeCell ref="F37:H37"/>
    <mergeCell ref="F35:H35"/>
    <mergeCell ref="F39:H39"/>
    <mergeCell ref="F38:H38"/>
    <mergeCell ref="F40:H40"/>
    <mergeCell ref="F33:H33"/>
    <mergeCell ref="F18:H18"/>
    <mergeCell ref="F68:H68"/>
    <mergeCell ref="B3:H3"/>
    <mergeCell ref="B9:H9"/>
    <mergeCell ref="F30:H30"/>
    <mergeCell ref="F32:H32"/>
    <mergeCell ref="F16:H16"/>
    <mergeCell ref="F17:H17"/>
    <mergeCell ref="F21:H21"/>
    <mergeCell ref="F22:H22"/>
    <mergeCell ref="F23:H23"/>
    <mergeCell ref="F26:H26"/>
    <mergeCell ref="F27:H27"/>
    <mergeCell ref="A6:H7"/>
    <mergeCell ref="A13:A25"/>
    <mergeCell ref="A27:A41"/>
    <mergeCell ref="B10:B11"/>
    <mergeCell ref="F67:H67"/>
    <mergeCell ref="F56:H56"/>
    <mergeCell ref="F57:H57"/>
    <mergeCell ref="F58:H58"/>
    <mergeCell ref="F59:H59"/>
    <mergeCell ref="A62:A80"/>
    <mergeCell ref="F80:H80"/>
    <mergeCell ref="F76:H76"/>
    <mergeCell ref="F77:H77"/>
    <mergeCell ref="F78:H78"/>
    <mergeCell ref="F79:H79"/>
    <mergeCell ref="F72:H72"/>
    <mergeCell ref="F73:H73"/>
    <mergeCell ref="F74:H74"/>
    <mergeCell ref="F75:H75"/>
    <mergeCell ref="F69:H69"/>
    <mergeCell ref="F70:H70"/>
    <mergeCell ref="F71:H71"/>
    <mergeCell ref="F64:H64"/>
    <mergeCell ref="F65:H65"/>
    <mergeCell ref="F66:H66"/>
    <mergeCell ref="A43:A60"/>
    <mergeCell ref="F60:H60"/>
    <mergeCell ref="F52:H52"/>
    <mergeCell ref="F53:H53"/>
    <mergeCell ref="F54:H54"/>
    <mergeCell ref="F55:H55"/>
    <mergeCell ref="F48:H48"/>
  </mergeCells>
  <phoneticPr fontId="2" type="noConversion"/>
  <printOptions horizontalCentered="1"/>
  <pageMargins left="0.5" right="0.5" top="0.75" bottom="0.25" header="0.5" footer="0.5"/>
  <pageSetup orientation="portrait" r:id="rId1"/>
  <headerFooter alignWithMargins="0"/>
  <rowBreaks count="1" manualBreakCount="1">
    <brk id="42" max="7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1"/>
  </sheetPr>
  <dimension ref="A1:AT113"/>
  <sheetViews>
    <sheetView showGridLines="0" zoomScaleNormal="100" zoomScaleSheetLayoutView="10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I9" sqref="I9"/>
    </sheetView>
  </sheetViews>
  <sheetFormatPr defaultRowHeight="12.75" x14ac:dyDescent="0.2"/>
  <cols>
    <col min="1" max="1" width="4.28515625" style="78" customWidth="1"/>
    <col min="2" max="2" width="35.85546875" customWidth="1"/>
    <col min="3" max="5" width="5.7109375" customWidth="1"/>
    <col min="6" max="6" width="11.7109375" customWidth="1"/>
    <col min="7" max="7" width="8.7109375" customWidth="1"/>
    <col min="8" max="8" width="19.85546875" customWidth="1"/>
    <col min="9" max="9" width="12.7109375" customWidth="1"/>
  </cols>
  <sheetData>
    <row r="1" spans="1:46" ht="12.75" customHeight="1" x14ac:dyDescent="0.2">
      <c r="A1" s="77"/>
      <c r="B1" s="77"/>
      <c r="C1" s="77"/>
      <c r="D1" s="77"/>
      <c r="E1" s="77"/>
      <c r="F1" s="77"/>
      <c r="G1" s="77"/>
      <c r="H1" s="77"/>
      <c r="I1" s="1"/>
      <c r="J1" s="1"/>
      <c r="K1" s="1"/>
      <c r="L1" s="1"/>
      <c r="M1" s="1"/>
      <c r="N1" s="1"/>
      <c r="O1" s="1"/>
      <c r="P1" s="1"/>
      <c r="Q1" s="1"/>
    </row>
    <row r="2" spans="1:46" ht="12.75" customHeight="1" x14ac:dyDescent="0.25">
      <c r="A2" s="77"/>
      <c r="B2" s="77"/>
      <c r="C2" s="77"/>
      <c r="D2" s="77"/>
      <c r="E2" s="77"/>
      <c r="F2" s="77"/>
      <c r="G2" s="77"/>
      <c r="H2" s="77"/>
      <c r="I2" s="2"/>
      <c r="J2" s="2"/>
      <c r="K2" s="2"/>
      <c r="L2" s="2"/>
      <c r="M2" s="2"/>
      <c r="N2" s="2"/>
      <c r="O2" s="2"/>
      <c r="P2" s="2"/>
      <c r="Q2" s="2"/>
    </row>
    <row r="3" spans="1:46" s="37" customFormat="1" ht="37.5" customHeight="1" x14ac:dyDescent="0.35">
      <c r="A3" s="38"/>
      <c r="B3" s="226" t="s">
        <v>126</v>
      </c>
      <c r="C3" s="226"/>
      <c r="D3" s="226"/>
      <c r="E3" s="226"/>
      <c r="F3" s="226"/>
      <c r="G3" s="226"/>
      <c r="H3" s="226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</row>
    <row r="4" spans="1:46" s="38" customFormat="1" ht="15" customHeight="1" x14ac:dyDescent="0.35">
      <c r="A4" s="83"/>
      <c r="B4" s="83"/>
      <c r="C4" s="83"/>
      <c r="D4" s="83"/>
      <c r="E4" s="83"/>
      <c r="F4" s="83"/>
      <c r="G4" s="83"/>
      <c r="H4" s="83"/>
    </row>
    <row r="5" spans="1:46" s="38" customFormat="1" ht="4.5" customHeight="1" x14ac:dyDescent="0.35">
      <c r="A5" s="126"/>
      <c r="B5" s="125"/>
      <c r="C5" s="125"/>
      <c r="D5" s="125"/>
      <c r="E5" s="125"/>
      <c r="F5" s="125"/>
      <c r="G5" s="125"/>
      <c r="H5" s="125"/>
    </row>
    <row r="6" spans="1:46" ht="15" customHeight="1" x14ac:dyDescent="0.2">
      <c r="A6" s="233" t="str">
        <f>'Eval 1'!T6</f>
        <v>Name 9</v>
      </c>
      <c r="B6" s="233"/>
      <c r="C6" s="233"/>
      <c r="D6" s="233"/>
      <c r="E6" s="233"/>
      <c r="F6" s="233"/>
      <c r="G6" s="233"/>
      <c r="H6" s="233"/>
      <c r="I6" s="1"/>
      <c r="J6" s="1"/>
      <c r="K6" s="1"/>
      <c r="L6" s="1"/>
      <c r="M6" s="1"/>
      <c r="N6" s="1"/>
      <c r="O6" s="1"/>
      <c r="P6" s="1"/>
      <c r="Q6" s="1"/>
    </row>
    <row r="7" spans="1:46" ht="15" customHeight="1" x14ac:dyDescent="0.2">
      <c r="A7" s="233"/>
      <c r="B7" s="233"/>
      <c r="C7" s="233"/>
      <c r="D7" s="233"/>
      <c r="E7" s="233"/>
      <c r="F7" s="233"/>
      <c r="G7" s="233"/>
      <c r="H7" s="233"/>
      <c r="I7" s="1"/>
      <c r="J7" s="1"/>
      <c r="K7" s="1"/>
      <c r="L7" s="1"/>
      <c r="M7" s="1"/>
      <c r="N7" s="1"/>
      <c r="O7" s="1"/>
      <c r="P7" s="1"/>
      <c r="Q7" s="1"/>
    </row>
    <row r="8" spans="1:46" ht="15" customHeight="1" thickBot="1" x14ac:dyDescent="0.25">
      <c r="A8" s="77"/>
      <c r="B8" s="43"/>
      <c r="C8" s="43"/>
      <c r="D8" s="43"/>
      <c r="E8" s="43"/>
      <c r="F8" s="43"/>
      <c r="G8" s="43"/>
      <c r="H8" s="43"/>
      <c r="I8" s="1"/>
      <c r="J8" s="1"/>
      <c r="K8" s="1"/>
      <c r="L8" s="1"/>
      <c r="M8" s="1"/>
      <c r="N8" s="1"/>
      <c r="O8" s="1"/>
      <c r="P8" s="1"/>
      <c r="Q8" s="1"/>
    </row>
    <row r="9" spans="1:46" ht="12.75" customHeight="1" thickBot="1" x14ac:dyDescent="0.25">
      <c r="A9" s="77"/>
      <c r="B9" s="227"/>
      <c r="C9" s="228"/>
      <c r="D9" s="228"/>
      <c r="E9" s="228"/>
      <c r="F9" s="228"/>
      <c r="G9" s="228"/>
      <c r="H9" s="229"/>
      <c r="I9" s="1"/>
      <c r="J9" s="1"/>
      <c r="K9" s="1"/>
      <c r="L9" s="1"/>
      <c r="M9" s="1"/>
      <c r="N9" s="1"/>
      <c r="O9" s="1"/>
      <c r="P9" s="1"/>
      <c r="Q9" s="1"/>
    </row>
    <row r="10" spans="1:46" ht="12.75" customHeight="1" x14ac:dyDescent="0.2">
      <c r="B10" s="234" t="s">
        <v>57</v>
      </c>
      <c r="C10" s="236" t="s">
        <v>59</v>
      </c>
      <c r="D10" s="237"/>
      <c r="E10" s="238"/>
      <c r="F10" s="239" t="s">
        <v>58</v>
      </c>
      <c r="G10" s="239"/>
      <c r="H10" s="240"/>
    </row>
    <row r="11" spans="1:46" ht="12.75" customHeight="1" thickBot="1" x14ac:dyDescent="0.25">
      <c r="B11" s="235"/>
      <c r="C11" s="73">
        <v>1</v>
      </c>
      <c r="D11" s="74">
        <v>2</v>
      </c>
      <c r="E11" s="75">
        <v>3</v>
      </c>
      <c r="F11" s="241"/>
      <c r="G11" s="241"/>
      <c r="H11" s="242"/>
    </row>
    <row r="12" spans="1:46" ht="12.75" customHeight="1" thickBot="1" x14ac:dyDescent="0.25">
      <c r="B12" s="64"/>
      <c r="C12" s="64"/>
      <c r="D12" s="64"/>
      <c r="E12" s="64"/>
      <c r="F12" s="65"/>
      <c r="G12" s="65"/>
      <c r="H12" s="65"/>
    </row>
    <row r="13" spans="1:46" s="3" customFormat="1" ht="15" customHeight="1" x14ac:dyDescent="0.2">
      <c r="A13" s="221" t="s">
        <v>34</v>
      </c>
      <c r="B13" s="120" t="str">
        <f>'Eval 1'!B10</f>
        <v>Retains ready position after blocking shots</v>
      </c>
      <c r="C13" s="121" t="str">
        <f>HLOOKUP($A$6,'Eval 1'!$D$6:$W$77,5,FALSE)</f>
        <v>-</v>
      </c>
      <c r="D13" s="121" t="str">
        <f>HLOOKUP($A$6,'Eval 2'!$D$6:$W$77,5,FALSE)</f>
        <v>-</v>
      </c>
      <c r="E13" s="121" t="str">
        <f>HLOOKUP($A$6,'Eval 3'!$D$6:$W$77,5,FALSE)</f>
        <v>-</v>
      </c>
      <c r="F13" s="231"/>
      <c r="G13" s="231"/>
      <c r="H13" s="232"/>
    </row>
    <row r="14" spans="1:46" s="3" customFormat="1" ht="15" customHeight="1" x14ac:dyDescent="0.2">
      <c r="A14" s="221"/>
      <c r="B14" s="122" t="str">
        <f>'Eval 1'!B11</f>
        <v>Holds ready position in movement</v>
      </c>
      <c r="C14" s="81" t="str">
        <f>HLOOKUP($A$6,'Eval 1'!$D$6:$W$77,6,FALSE)</f>
        <v>-</v>
      </c>
      <c r="D14" s="81" t="str">
        <f>HLOOKUP($A$6,'Eval 2'!$D$6:$W$77,6,FALSE)</f>
        <v>-</v>
      </c>
      <c r="E14" s="81" t="str">
        <f>HLOOKUP($A$6,'Eval 3'!$D$6:$W$77,6,FALSE)</f>
        <v>-</v>
      </c>
      <c r="F14" s="224"/>
      <c r="G14" s="224"/>
      <c r="H14" s="225"/>
    </row>
    <row r="15" spans="1:46" s="3" customFormat="1" ht="15" customHeight="1" x14ac:dyDescent="0.2">
      <c r="A15" s="221"/>
      <c r="B15" s="122" t="str">
        <f>'Eval 1'!B12</f>
        <v>Recovery (retains position after scrambling)</v>
      </c>
      <c r="C15" s="81" t="str">
        <f>HLOOKUP($A$6,'Eval 1'!$D$6:$W$77,7,FALSE)</f>
        <v>-</v>
      </c>
      <c r="D15" s="81" t="str">
        <f>HLOOKUP($A$6,'Eval 2'!$D$6:$W$82,7,FALSE)</f>
        <v>-</v>
      </c>
      <c r="E15" s="81" t="str">
        <f>HLOOKUP($A$6,'Eval 3'!$D$6:$W$82,7,FALSE)</f>
        <v>-</v>
      </c>
      <c r="F15" s="224"/>
      <c r="G15" s="224"/>
      <c r="H15" s="225"/>
    </row>
    <row r="16" spans="1:46" s="3" customFormat="1" ht="15" customHeight="1" x14ac:dyDescent="0.2">
      <c r="A16" s="221"/>
      <c r="B16" s="122" t="str">
        <f>'Eval 1'!B13</f>
        <v>Skating ability</v>
      </c>
      <c r="C16" s="81" t="str">
        <f>HLOOKUP($A$6,'Eval 1'!$D$6:$W$77,8,FALSE)</f>
        <v>-</v>
      </c>
      <c r="D16" s="81" t="str">
        <f>HLOOKUP($A$6,'Eval 2'!$D$6:$W$82,8,FALSE)</f>
        <v>-</v>
      </c>
      <c r="E16" s="81" t="str">
        <f>HLOOKUP($A$6,'Eval 3'!$D$6:$W$82,8,FALSE)</f>
        <v>-</v>
      </c>
      <c r="F16" s="224"/>
      <c r="G16" s="224"/>
      <c r="H16" s="225"/>
    </row>
    <row r="17" spans="1:8" s="3" customFormat="1" ht="15" customHeight="1" x14ac:dyDescent="0.2">
      <c r="A17" s="221"/>
      <c r="B17" s="122" t="str">
        <f>'Eval 1'!B14</f>
        <v>Remains on feet</v>
      </c>
      <c r="C17" s="81" t="str">
        <f>HLOOKUP($A$6,'Eval 1'!$D$6:$W$77,9,FALSE)</f>
        <v>-</v>
      </c>
      <c r="D17" s="81" t="str">
        <f>HLOOKUP($A$6,'Eval 2'!$D$6:$W$82,9,FALSE)</f>
        <v>-</v>
      </c>
      <c r="E17" s="81" t="str">
        <f>HLOOKUP($A$6,'Eval 3'!$D$6:$W$82,9,FALSE)</f>
        <v>-</v>
      </c>
      <c r="F17" s="224"/>
      <c r="G17" s="224"/>
      <c r="H17" s="225"/>
    </row>
    <row r="18" spans="1:8" s="3" customFormat="1" ht="15" customHeight="1" x14ac:dyDescent="0.2">
      <c r="A18" s="221"/>
      <c r="B18" s="122" t="str">
        <f>'Eval 1'!B15</f>
        <v>Moves with speed &amp; in control in ready position</v>
      </c>
      <c r="C18" s="81" t="str">
        <f>HLOOKUP($A$6,'Eval 1'!$D$6:$W$82,10,FALSE)</f>
        <v>-</v>
      </c>
      <c r="D18" s="81" t="str">
        <f>HLOOKUP($A$6,'Eval 2'!$D$6:$W$82,10,FALSE)</f>
        <v>-</v>
      </c>
      <c r="E18" s="81" t="str">
        <f>HLOOKUP($A$6,'Eval 3'!$D$6:$W$82,10,FALSE)</f>
        <v>-</v>
      </c>
      <c r="F18" s="224"/>
      <c r="G18" s="224"/>
      <c r="H18" s="225"/>
    </row>
    <row r="19" spans="1:8" s="3" customFormat="1" ht="15" customHeight="1" x14ac:dyDescent="0.2">
      <c r="A19" s="221"/>
      <c r="B19" s="122" t="str">
        <f>'Eval 1'!B16</f>
        <v>Reacts well to puck movement in zone</v>
      </c>
      <c r="C19" s="81" t="str">
        <f>HLOOKUP($A$6,'Eval 1'!$D$6:$W$82,11,FALSE)</f>
        <v>-</v>
      </c>
      <c r="D19" s="81" t="str">
        <f>HLOOKUP($A$6,'Eval 2'!$D$6:$W$82,11,FALSE)</f>
        <v>-</v>
      </c>
      <c r="E19" s="81" t="str">
        <f>HLOOKUP($A$6,'Eval 3'!$D$6:$W$82,11,FALSE)</f>
        <v>-</v>
      </c>
      <c r="F19" s="224"/>
      <c r="G19" s="224"/>
      <c r="H19" s="225"/>
    </row>
    <row r="20" spans="1:8" s="3" customFormat="1" ht="15" customHeight="1" x14ac:dyDescent="0.2">
      <c r="A20" s="221"/>
      <c r="B20" s="122" t="str">
        <f>'Eval 1'!B17</f>
        <v>Ability to recover from knees, side</v>
      </c>
      <c r="C20" s="81" t="str">
        <f>HLOOKUP($A$6,'Eval 1'!$D$6:$W$82,12,FALSE)</f>
        <v>-</v>
      </c>
      <c r="D20" s="81" t="str">
        <f>HLOOKUP($A$6,'Eval 2'!$D$6:$W$82,12,FALSE)</f>
        <v>-</v>
      </c>
      <c r="E20" s="81" t="str">
        <f>HLOOKUP($A$6,'Eval 3'!$D$6:$W$82,12,FALSE)</f>
        <v>-</v>
      </c>
      <c r="F20" s="224"/>
      <c r="G20" s="224"/>
      <c r="H20" s="225"/>
    </row>
    <row r="21" spans="1:8" s="3" customFormat="1" ht="15" customHeight="1" x14ac:dyDescent="0.2">
      <c r="A21" s="221"/>
      <c r="B21" s="122" t="str">
        <f>'Eval 1'!B18</f>
        <v>Reacts well to quick untelegraphed shots</v>
      </c>
      <c r="C21" s="81" t="str">
        <f>HLOOKUP($A$6,'Eval 1'!$D$6:$W$82,13,FALSE)</f>
        <v>-</v>
      </c>
      <c r="D21" s="81" t="str">
        <f>HLOOKUP($A$6,'Eval 2'!$D$6:$W$82,13,FALSE)</f>
        <v>-</v>
      </c>
      <c r="E21" s="81" t="str">
        <f>HLOOKUP($A$6,'Eval 3'!$D$6:$W$82,13,FALSE)</f>
        <v>-</v>
      </c>
      <c r="F21" s="224"/>
      <c r="G21" s="224"/>
      <c r="H21" s="225"/>
    </row>
    <row r="22" spans="1:8" s="3" customFormat="1" ht="15" customHeight="1" x14ac:dyDescent="0.2">
      <c r="A22" s="221"/>
      <c r="B22" s="122" t="str">
        <f>'Eval 1'!B19</f>
        <v>Effective in close</v>
      </c>
      <c r="C22" s="81" t="str">
        <f>HLOOKUP($A$6,'Eval 1'!$D$6:$W$82,14,FALSE)</f>
        <v>-</v>
      </c>
      <c r="D22" s="81" t="str">
        <f>HLOOKUP($A$6,'Eval 2'!$D$6:$W$82,14,FALSE)</f>
        <v>-</v>
      </c>
      <c r="E22" s="81" t="str">
        <f>HLOOKUP($A$6,'Eval 3'!$D$6:$W$82,14,FALSE)</f>
        <v>-</v>
      </c>
      <c r="F22" s="224"/>
      <c r="G22" s="224"/>
      <c r="H22" s="225"/>
    </row>
    <row r="23" spans="1:8" s="3" customFormat="1" ht="15" customHeight="1" x14ac:dyDescent="0.2">
      <c r="A23" s="221"/>
      <c r="B23" s="122" t="str">
        <f>'Eval 1'!B20</f>
        <v>Relaxative movements and reaction time</v>
      </c>
      <c r="C23" s="81" t="str">
        <f>HLOOKUP($A$6,'Eval 1'!$D$6:$W$82,15,FALSE)</f>
        <v>-</v>
      </c>
      <c r="D23" s="81" t="str">
        <f>HLOOKUP($A$6,'Eval 2'!$D$6:$W$82,15,FALSE)</f>
        <v>-</v>
      </c>
      <c r="E23" s="81" t="str">
        <f>HLOOKUP($A$6,'Eval 3'!$D$6:$W$82,15,FALSE)</f>
        <v>-</v>
      </c>
      <c r="F23" s="224"/>
      <c r="G23" s="224"/>
      <c r="H23" s="225"/>
    </row>
    <row r="24" spans="1:8" s="3" customFormat="1" ht="15" customHeight="1" x14ac:dyDescent="0.2">
      <c r="A24" s="221"/>
      <c r="B24" s="122" t="str">
        <f>'Eval 1'!B21</f>
        <v>Physically fit</v>
      </c>
      <c r="C24" s="81" t="str">
        <f>HLOOKUP($A$6,'Eval 1'!$D$6:$W$82,16,FALSE)</f>
        <v>-</v>
      </c>
      <c r="D24" s="81" t="str">
        <f>HLOOKUP($A$6,'Eval 2'!$D$6:$W$82,16,FALSE)</f>
        <v>-</v>
      </c>
      <c r="E24" s="81" t="str">
        <f>HLOOKUP($A$6,'Eval 3'!$D$6:$W$82,16,FALSE)</f>
        <v>-</v>
      </c>
      <c r="F24" s="224"/>
      <c r="G24" s="224"/>
      <c r="H24" s="225"/>
    </row>
    <row r="25" spans="1:8" s="3" customFormat="1" ht="15" customHeight="1" thickBot="1" x14ac:dyDescent="0.25">
      <c r="A25" s="221"/>
      <c r="B25" s="123" t="str">
        <f>'Eval 1'!B22</f>
        <v>Not prone to injury</v>
      </c>
      <c r="C25" s="124" t="str">
        <f>HLOOKUP($A$6,'Eval 1'!$D$6:$W$82,17,FALSE)</f>
        <v>-</v>
      </c>
      <c r="D25" s="124" t="str">
        <f>HLOOKUP($A$6,'Eval 2'!$D$6:$W$82,17,FALSE)</f>
        <v>-</v>
      </c>
      <c r="E25" s="124" t="str">
        <f>HLOOKUP($A$6,'Eval 3'!$D$6:$W$82,17,FALSE)</f>
        <v>-</v>
      </c>
      <c r="F25" s="222"/>
      <c r="G25" s="222"/>
      <c r="H25" s="223"/>
    </row>
    <row r="26" spans="1:8" s="3" customFormat="1" ht="15" customHeight="1" thickBot="1" x14ac:dyDescent="0.25">
      <c r="A26" s="79"/>
      <c r="B26" s="105"/>
      <c r="C26" s="119"/>
      <c r="D26" s="119"/>
      <c r="E26" s="119"/>
      <c r="F26" s="230"/>
      <c r="G26" s="230"/>
      <c r="H26" s="230"/>
    </row>
    <row r="27" spans="1:8" s="3" customFormat="1" ht="15" customHeight="1" x14ac:dyDescent="0.2">
      <c r="A27" s="221" t="s">
        <v>35</v>
      </c>
      <c r="B27" s="120" t="str">
        <f>'Eval 1'!B24</f>
        <v>Butterfly technique (compact, square)</v>
      </c>
      <c r="C27" s="121" t="str">
        <f>HLOOKUP($A$6,'Eval 1'!$D$6:$W$82,19,FALSE)</f>
        <v>-</v>
      </c>
      <c r="D27" s="121" t="str">
        <f>HLOOKUP($A$6,'Eval 2'!$D$6:$W$82,19,FALSE)</f>
        <v>-</v>
      </c>
      <c r="E27" s="121" t="str">
        <f>HLOOKUP($A$6,'Eval 3'!$D$6:$W$82,19,FALSE)</f>
        <v>-</v>
      </c>
      <c r="F27" s="231"/>
      <c r="G27" s="231"/>
      <c r="H27" s="232"/>
    </row>
    <row r="28" spans="1:8" s="3" customFormat="1" ht="15" customHeight="1" x14ac:dyDescent="0.2">
      <c r="A28" s="221"/>
      <c r="B28" s="122" t="str">
        <f>'Eval 1'!B25</f>
        <v>Use of Stick</v>
      </c>
      <c r="C28" s="81" t="str">
        <f>HLOOKUP($A$6,'Eval 1'!$D$6:$W$82,20,FALSE)</f>
        <v>-</v>
      </c>
      <c r="D28" s="81" t="str">
        <f>HLOOKUP($A$6,'Eval 2'!$D$6:$W$82,20,FALSE)</f>
        <v>-</v>
      </c>
      <c r="E28" s="81" t="str">
        <f>HLOOKUP($A$6,'Eval 3'!$D$6:$W$82,20,FALSE)</f>
        <v>-</v>
      </c>
      <c r="F28" s="224"/>
      <c r="G28" s="224"/>
      <c r="H28" s="225"/>
    </row>
    <row r="29" spans="1:8" s="3" customFormat="1" ht="15" customHeight="1" x14ac:dyDescent="0.2">
      <c r="A29" s="221"/>
      <c r="B29" s="122" t="str">
        <f>'Eval 1'!B26</f>
        <v>Rebound control: off stick</v>
      </c>
      <c r="C29" s="81" t="str">
        <f>HLOOKUP($A$6,'Eval 1'!$D$6:$W$82,21,FALSE)</f>
        <v>-</v>
      </c>
      <c r="D29" s="81" t="str">
        <f>HLOOKUP($A$6,'Eval 2'!$D$6:$W$82,21,FALSE)</f>
        <v>-</v>
      </c>
      <c r="E29" s="81" t="str">
        <f>HLOOKUP($A$6,'Eval 3'!$D$6:$W$82,21,FALSE)</f>
        <v>-</v>
      </c>
      <c r="F29" s="224"/>
      <c r="G29" s="224"/>
      <c r="H29" s="225"/>
    </row>
    <row r="30" spans="1:8" s="3" customFormat="1" ht="15" customHeight="1" x14ac:dyDescent="0.2">
      <c r="A30" s="221"/>
      <c r="B30" s="122" t="str">
        <f>'Eval 1'!B27</f>
        <v>Rebound control off pads</v>
      </c>
      <c r="C30" s="81" t="str">
        <f>HLOOKUP($A$6,'Eval 1'!$D$6:$W$82,22,FALSE)</f>
        <v>-</v>
      </c>
      <c r="D30" s="81" t="str">
        <f>HLOOKUP($A$6,'Eval 2'!$D$6:$W$82,22,FALSE)</f>
        <v>-</v>
      </c>
      <c r="E30" s="81" t="str">
        <f>HLOOKUP($A$6,'Eval 3'!$D$6:$W$82,22,FALSE)</f>
        <v>-</v>
      </c>
      <c r="F30" s="224"/>
      <c r="G30" s="224"/>
      <c r="H30" s="225"/>
    </row>
    <row r="31" spans="1:8" s="3" customFormat="1" ht="15" customHeight="1" x14ac:dyDescent="0.2">
      <c r="A31" s="221"/>
      <c r="B31" s="122" t="str">
        <f>'Eval 1'!B28</f>
        <v>Ability to butterfly at appropriate time</v>
      </c>
      <c r="C31" s="81" t="str">
        <f>HLOOKUP($A$6,'Eval 1'!$D$6:$W$82,23,FALSE)</f>
        <v>-</v>
      </c>
      <c r="D31" s="81" t="str">
        <f>HLOOKUP($A$6,'Eval 2'!$D$6:$W$82,23,FALSE)</f>
        <v>-</v>
      </c>
      <c r="E31" s="81" t="str">
        <f>HLOOKUP($A$6,'Eval 3'!$D$6:$W$82,23,FALSE)</f>
        <v>-</v>
      </c>
      <c r="F31" s="224"/>
      <c r="G31" s="224"/>
      <c r="H31" s="225"/>
    </row>
    <row r="32" spans="1:8" s="3" customFormat="1" ht="15" customHeight="1" x14ac:dyDescent="0.2">
      <c r="A32" s="221"/>
      <c r="B32" s="122" t="str">
        <f>'Eval 1'!B29</f>
        <v>Ability to maintain balance</v>
      </c>
      <c r="C32" s="81" t="str">
        <f>HLOOKUP($A$6,'Eval 1'!$D$6:$W$82,24,FALSE)</f>
        <v>-</v>
      </c>
      <c r="D32" s="81" t="str">
        <f>HLOOKUP($A$6,'Eval 2'!$D$6:$W$82,24,FALSE)</f>
        <v>-</v>
      </c>
      <c r="E32" s="81" t="str">
        <f>HLOOKUP($A$6,'Eval 3'!$D$6:$W$82,24,FALSE)</f>
        <v>-</v>
      </c>
      <c r="F32" s="224"/>
      <c r="G32" s="224"/>
      <c r="H32" s="225"/>
    </row>
    <row r="33" spans="1:8" s="3" customFormat="1" ht="15" customHeight="1" x14ac:dyDescent="0.2">
      <c r="A33" s="221"/>
      <c r="B33" s="122" t="str">
        <f>'Eval 1'!B30</f>
        <v>Quickness of blocker</v>
      </c>
      <c r="C33" s="81" t="str">
        <f>HLOOKUP($A$6,'Eval 1'!$D$6:$W$82,25,FALSE)</f>
        <v>-</v>
      </c>
      <c r="D33" s="81" t="str">
        <f>HLOOKUP($A$6,'Eval 2'!$D$6:$W$82,25,FALSE)</f>
        <v>-</v>
      </c>
      <c r="E33" s="81" t="str">
        <f>HLOOKUP($A$6,'Eval 3'!$D$6:$W$82,25,FALSE)</f>
        <v>-</v>
      </c>
      <c r="F33" s="224"/>
      <c r="G33" s="224"/>
      <c r="H33" s="225"/>
    </row>
    <row r="34" spans="1:8" s="3" customFormat="1" ht="15" customHeight="1" x14ac:dyDescent="0.2">
      <c r="A34" s="221"/>
      <c r="B34" s="122" t="str">
        <f>'Eval 1'!B31</f>
        <v>Quickness of catcher</v>
      </c>
      <c r="C34" s="81" t="str">
        <f>HLOOKUP($A$6,'Eval 1'!$D$6:$W$82,26,FALSE)</f>
        <v>-</v>
      </c>
      <c r="D34" s="81" t="str">
        <f>HLOOKUP($A$6,'Eval 2'!$D$6:$W$82,26,FALSE)</f>
        <v>-</v>
      </c>
      <c r="E34" s="81" t="str">
        <f>HLOOKUP($A$6,'Eval 3'!$D$6:$W$82,26,FALSE)</f>
        <v>-</v>
      </c>
      <c r="F34" s="224"/>
      <c r="G34" s="224"/>
      <c r="H34" s="225"/>
    </row>
    <row r="35" spans="1:8" s="3" customFormat="1" ht="15" customHeight="1" x14ac:dyDescent="0.2">
      <c r="A35" s="221"/>
      <c r="B35" s="122" t="str">
        <f>'Eval 1'!B32</f>
        <v>Position of blocker</v>
      </c>
      <c r="C35" s="81" t="str">
        <f>HLOOKUP($A$6,'Eval 1'!$D$6:$W$82,27,FALSE)</f>
        <v>-</v>
      </c>
      <c r="D35" s="81" t="str">
        <f>HLOOKUP($A$6,'Eval 2'!$D$6:$W$82,27,FALSE)</f>
        <v>-</v>
      </c>
      <c r="E35" s="81" t="str">
        <f>HLOOKUP($A$6,'Eval 3'!$D$6:$W$82,27,FALSE)</f>
        <v>-</v>
      </c>
      <c r="F35" s="224"/>
      <c r="G35" s="224"/>
      <c r="H35" s="225"/>
    </row>
    <row r="36" spans="1:8" s="3" customFormat="1" ht="15" customHeight="1" x14ac:dyDescent="0.2">
      <c r="A36" s="221"/>
      <c r="B36" s="122" t="str">
        <f>'Eval 1'!B33</f>
        <v>Position of catcher</v>
      </c>
      <c r="C36" s="81" t="str">
        <f>HLOOKUP($A$6,'Eval 1'!$D$6:$W$82,28,FALSE)</f>
        <v>-</v>
      </c>
      <c r="D36" s="81" t="str">
        <f>HLOOKUP($A$6,'Eval 2'!$D$6:$W$82,28,FALSE)</f>
        <v>-</v>
      </c>
      <c r="E36" s="81" t="str">
        <f>HLOOKUP($A$6,'Eval 3'!$D$6:$W$82,28,FALSE)</f>
        <v>-</v>
      </c>
      <c r="F36" s="224"/>
      <c r="G36" s="224"/>
      <c r="H36" s="225"/>
    </row>
    <row r="37" spans="1:8" s="3" customFormat="1" ht="15" customHeight="1" x14ac:dyDescent="0.2">
      <c r="A37" s="221"/>
      <c r="B37" s="122" t="str">
        <f>'Eval 1'!B34</f>
        <v>Rebound control: blocker</v>
      </c>
      <c r="C37" s="81" t="str">
        <f>HLOOKUP($A$6,'Eval 1'!$D$6:$W$82,29,FALSE)</f>
        <v>-</v>
      </c>
      <c r="D37" s="81" t="str">
        <f>HLOOKUP($A$6,'Eval 2'!$D$6:$W$82,29,FALSE)</f>
        <v>-</v>
      </c>
      <c r="E37" s="81" t="str">
        <f>HLOOKUP($A$6,'Eval 3'!$D$6:$W$82,29,FALSE)</f>
        <v>-</v>
      </c>
      <c r="F37" s="224"/>
      <c r="G37" s="224"/>
      <c r="H37" s="225"/>
    </row>
    <row r="38" spans="1:8" s="3" customFormat="1" ht="15" customHeight="1" x14ac:dyDescent="0.2">
      <c r="A38" s="221"/>
      <c r="B38" s="122" t="str">
        <f>'Eval 1'!B35</f>
        <v>Rebound control: catcher</v>
      </c>
      <c r="C38" s="81" t="str">
        <f>HLOOKUP($A$6,'Eval 1'!$D$6:$W$82,30,FALSE)</f>
        <v>-</v>
      </c>
      <c r="D38" s="81" t="str">
        <f>HLOOKUP($A$6,'Eval 2'!$D$6:$W$82,30,FALSE)</f>
        <v>-</v>
      </c>
      <c r="E38" s="81" t="str">
        <f>HLOOKUP($A$6,'Eval 3'!$D$6:$W$82,30,FALSE)</f>
        <v>-</v>
      </c>
      <c r="F38" s="224"/>
      <c r="G38" s="224"/>
      <c r="H38" s="225"/>
    </row>
    <row r="39" spans="1:8" s="3" customFormat="1" ht="15" customHeight="1" x14ac:dyDescent="0.2">
      <c r="A39" s="221"/>
      <c r="B39" s="122" t="str">
        <f>'Eval 1'!B36</f>
        <v>Rebound control: chest</v>
      </c>
      <c r="C39" s="81" t="str">
        <f>HLOOKUP($A$6,'Eval 1'!$D$6:$W$82,31,FALSE)</f>
        <v>-</v>
      </c>
      <c r="D39" s="81" t="str">
        <f>HLOOKUP($A$6,'Eval 2'!$D$6:$W$82,31,FALSE)</f>
        <v>-</v>
      </c>
      <c r="E39" s="81" t="str">
        <f>HLOOKUP($A$6,'Eval 3'!$D$6:$W$82,31,FALSE)</f>
        <v>-</v>
      </c>
      <c r="F39" s="224"/>
      <c r="G39" s="224"/>
      <c r="H39" s="225"/>
    </row>
    <row r="40" spans="1:8" s="3" customFormat="1" ht="15" customHeight="1" x14ac:dyDescent="0.2">
      <c r="A40" s="221"/>
      <c r="B40" s="122" t="str">
        <f>'Eval 1'!B37</f>
        <v>Passing / clearing</v>
      </c>
      <c r="C40" s="81" t="str">
        <f>HLOOKUP($A$6,'Eval 1'!$D$6:$W$82,32,FALSE)</f>
        <v>-</v>
      </c>
      <c r="D40" s="81" t="str">
        <f>HLOOKUP($A$6,'Eval 2'!$D$6:$W$82,32,FALSE)</f>
        <v>-</v>
      </c>
      <c r="E40" s="81" t="str">
        <f>HLOOKUP($A$6,'Eval 3'!$D$6:$W$82,32,FALSE)</f>
        <v>-</v>
      </c>
      <c r="F40" s="224"/>
      <c r="G40" s="224"/>
      <c r="H40" s="225"/>
    </row>
    <row r="41" spans="1:8" s="3" customFormat="1" ht="15" customHeight="1" thickBot="1" x14ac:dyDescent="0.25">
      <c r="A41" s="221"/>
      <c r="B41" s="123" t="str">
        <f>'Eval 1'!B38</f>
        <v>Puck playing ability</v>
      </c>
      <c r="C41" s="124" t="str">
        <f>HLOOKUP($A$6,'Eval 1'!$D$6:$W$82,33,FALSE)</f>
        <v>-</v>
      </c>
      <c r="D41" s="124" t="str">
        <f>HLOOKUP($A$6,'Eval 2'!$D$6:$W$82,33,FALSE)</f>
        <v>-</v>
      </c>
      <c r="E41" s="124" t="str">
        <f>HLOOKUP($A$6,'Eval 3'!$D$6:$W$82,33,FALSE)</f>
        <v>-</v>
      </c>
      <c r="F41" s="222"/>
      <c r="G41" s="222"/>
      <c r="H41" s="223"/>
    </row>
    <row r="42" spans="1:8" s="3" customFormat="1" ht="15" customHeight="1" thickBot="1" x14ac:dyDescent="0.25">
      <c r="A42" s="79"/>
      <c r="B42" s="105"/>
      <c r="C42" s="119"/>
      <c r="D42" s="119"/>
      <c r="E42" s="119"/>
      <c r="F42" s="230"/>
      <c r="G42" s="230"/>
      <c r="H42" s="230"/>
    </row>
    <row r="43" spans="1:8" s="3" customFormat="1" ht="15" customHeight="1" x14ac:dyDescent="0.2">
      <c r="A43" s="221" t="s">
        <v>36</v>
      </c>
      <c r="B43" s="120" t="str">
        <f>'Eval 1'!B40</f>
        <v>Knows position at all times</v>
      </c>
      <c r="C43" s="121" t="str">
        <f>HLOOKUP($A$6,'Eval 1'!$D$6:$W$82,35,FALSE)</f>
        <v>-</v>
      </c>
      <c r="D43" s="121" t="str">
        <f>HLOOKUP($A$6,'Eval 2'!$D$6:$W$82,35,FALSE)</f>
        <v>-</v>
      </c>
      <c r="E43" s="121" t="str">
        <f>HLOOKUP($A$6,'Eval 3'!$D$6:$W$82,35,FALSE)</f>
        <v>-</v>
      </c>
      <c r="F43" s="231"/>
      <c r="G43" s="231"/>
      <c r="H43" s="232"/>
    </row>
    <row r="44" spans="1:8" s="3" customFormat="1" ht="15" customHeight="1" x14ac:dyDescent="0.2">
      <c r="A44" s="221"/>
      <c r="B44" s="122" t="str">
        <f>'Eval 1'!B41</f>
        <v>Assumes neutral position at top edge of crease</v>
      </c>
      <c r="C44" s="81" t="str">
        <f>HLOOKUP($A$6,'Eval 1'!$D$6:$W$82,36,FALSE)</f>
        <v>-</v>
      </c>
      <c r="D44" s="81" t="str">
        <f>HLOOKUP($A$6,'Eval 2'!$D$6:$W$82,36,FALSE)</f>
        <v>-</v>
      </c>
      <c r="E44" s="81" t="str">
        <f>HLOOKUP($A$6,'Eval 3'!$D$6:$W$82,36,FALSE)</f>
        <v>-</v>
      </c>
      <c r="F44" s="224"/>
      <c r="G44" s="224"/>
      <c r="H44" s="225"/>
    </row>
    <row r="45" spans="1:8" s="3" customFormat="1" ht="15" customHeight="1" x14ac:dyDescent="0.2">
      <c r="A45" s="221"/>
      <c r="B45" s="122" t="str">
        <f>'Eval 1'!B42</f>
        <v>Positions self properly prior to shot</v>
      </c>
      <c r="C45" s="81" t="str">
        <f>HLOOKUP($A$6,'Eval 1'!$D$6:$W$82,37,FALSE)</f>
        <v>-</v>
      </c>
      <c r="D45" s="81" t="str">
        <f>HLOOKUP($A$6,'Eval 2'!$D$6:$W$82,37,FALSE)</f>
        <v>-</v>
      </c>
      <c r="E45" s="81" t="str">
        <f>HLOOKUP($A$6,'Eval 3'!$D$6:$W$82,37,FALSE)</f>
        <v>-</v>
      </c>
      <c r="F45" s="224"/>
      <c r="G45" s="224"/>
      <c r="H45" s="225"/>
    </row>
    <row r="46" spans="1:8" s="3" customFormat="1" ht="15" customHeight="1" x14ac:dyDescent="0.2">
      <c r="A46" s="221"/>
      <c r="B46" s="122" t="str">
        <f>'Eval 1'!B43</f>
        <v>Ability to orient self instantly</v>
      </c>
      <c r="C46" s="81" t="str">
        <f>HLOOKUP($A$6,'Eval 1'!$D$6:$W$82,38,FALSE)</f>
        <v>-</v>
      </c>
      <c r="D46" s="81" t="str">
        <f>HLOOKUP($A$6,'Eval 2'!$D$6:$W$82,38,FALSE)</f>
        <v>-</v>
      </c>
      <c r="E46" s="81" t="str">
        <f>HLOOKUP($A$6,'Eval 3'!$D$6:$W$82,38,FALSE)</f>
        <v>-</v>
      </c>
      <c r="F46" s="224"/>
      <c r="G46" s="224"/>
      <c r="H46" s="225"/>
    </row>
    <row r="47" spans="1:8" s="3" customFormat="1" ht="15" customHeight="1" x14ac:dyDescent="0.2">
      <c r="A47" s="221"/>
      <c r="B47" s="122" t="str">
        <f>'Eval 1'!B44</f>
        <v>Lines up properly on puck</v>
      </c>
      <c r="C47" s="81" t="str">
        <f>HLOOKUP($A$6,'Eval 1'!$D$6:$W$82,39,FALSE)</f>
        <v>-</v>
      </c>
      <c r="D47" s="81" t="str">
        <f>HLOOKUP($A$6,'Eval 2'!$D$6:$W$82,39,FALSE)</f>
        <v>-</v>
      </c>
      <c r="E47" s="81" t="str">
        <f>HLOOKUP($A$6,'Eval 3'!$D$6:$W$82,39,FALSE)</f>
        <v>-</v>
      </c>
      <c r="F47" s="224"/>
      <c r="G47" s="224"/>
      <c r="H47" s="225"/>
    </row>
    <row r="48" spans="1:8" s="3" customFormat="1" ht="15" customHeight="1" x14ac:dyDescent="0.2">
      <c r="A48" s="221"/>
      <c r="B48" s="122" t="str">
        <f>'Eval 1'!B45</f>
        <v>Knowledge of shooter’s options</v>
      </c>
      <c r="C48" s="81" t="str">
        <f>HLOOKUP($A$6,'Eval 1'!$D$6:$W$82,40,FALSE)</f>
        <v>-</v>
      </c>
      <c r="D48" s="81" t="str">
        <f>HLOOKUP($A$6,'Eval 2'!$D$6:$W$82,40,FALSE)</f>
        <v>-</v>
      </c>
      <c r="E48" s="81" t="str">
        <f>HLOOKUP($A$6,'Eval 3'!$D$6:$W$82,40,FALSE)</f>
        <v>-</v>
      </c>
      <c r="F48" s="224"/>
      <c r="G48" s="224"/>
      <c r="H48" s="225"/>
    </row>
    <row r="49" spans="1:8" s="3" customFormat="1" ht="15" customHeight="1" x14ac:dyDescent="0.2">
      <c r="A49" s="221"/>
      <c r="B49" s="122" t="str">
        <f>'Eval 1'!B46</f>
        <v>Looks for potential shooter</v>
      </c>
      <c r="C49" s="81" t="str">
        <f>HLOOKUP($A$6,'Eval 1'!$D$6:$W$82,41,FALSE)</f>
        <v>-</v>
      </c>
      <c r="D49" s="81" t="str">
        <f>HLOOKUP($A$6,'Eval 2'!$D$6:$W$82,41,FALSE)</f>
        <v>-</v>
      </c>
      <c r="E49" s="81" t="str">
        <f>HLOOKUP($A$6,'Eval 3'!$D$6:$W$82,41,FALSE)</f>
        <v>-</v>
      </c>
      <c r="F49" s="224"/>
      <c r="G49" s="224"/>
      <c r="H49" s="225"/>
    </row>
    <row r="50" spans="1:8" s="3" customFormat="1" ht="15" customHeight="1" x14ac:dyDescent="0.2">
      <c r="A50" s="221"/>
      <c r="B50" s="122" t="str">
        <f>'Eval 1'!B47</f>
        <v>Lines up properly in ready position</v>
      </c>
      <c r="C50" s="81" t="str">
        <f>HLOOKUP($A$6,'Eval 1'!$D$6:$W$82,42,FALSE)</f>
        <v>-</v>
      </c>
      <c r="D50" s="81" t="str">
        <f>HLOOKUP($A$6,'Eval 2'!$D$6:$W$82,42,FALSE)</f>
        <v>-</v>
      </c>
      <c r="E50" s="81" t="str">
        <f>HLOOKUP($A$6,'Eval 3'!$D$6:$W$82,42,FALSE)</f>
        <v>-</v>
      </c>
      <c r="F50" s="224"/>
      <c r="G50" s="224"/>
      <c r="H50" s="225"/>
    </row>
    <row r="51" spans="1:8" s="3" customFormat="1" ht="15" customHeight="1" x14ac:dyDescent="0.2">
      <c r="A51" s="221"/>
      <c r="B51" s="122" t="str">
        <f>'Eval 1'!B48</f>
        <v>Ability to locate potential shooters</v>
      </c>
      <c r="C51" s="81" t="str">
        <f>HLOOKUP($A$6,'Eval 1'!$D$6:$W$82,43,FALSE)</f>
        <v>-</v>
      </c>
      <c r="D51" s="81" t="str">
        <f>HLOOKUP($A$6,'Eval 2'!$D$6:$W$82,43,FALSE)</f>
        <v>-</v>
      </c>
      <c r="E51" s="81" t="str">
        <f>HLOOKUP($A$6,'Eval 3'!$D$6:$W$82,43,FALSE)</f>
        <v>-</v>
      </c>
      <c r="F51" s="224"/>
      <c r="G51" s="224"/>
      <c r="H51" s="225"/>
    </row>
    <row r="52" spans="1:8" s="3" customFormat="1" ht="15" customHeight="1" x14ac:dyDescent="0.2">
      <c r="A52" s="221"/>
      <c r="B52" s="122" t="str">
        <f>'Eval 1'!B49</f>
        <v>Position with respect to potential deflectors</v>
      </c>
      <c r="C52" s="81" t="str">
        <f>HLOOKUP($A$6,'Eval 1'!$D$6:$W$82,44,FALSE)</f>
        <v>-</v>
      </c>
      <c r="D52" s="81" t="str">
        <f>HLOOKUP($A$6,'Eval 2'!$D$6:$W$82,44,FALSE)</f>
        <v>-</v>
      </c>
      <c r="E52" s="81" t="str">
        <f>HLOOKUP($A$6,'Eval 3'!$D$6:$W$82,44,FALSE)</f>
        <v>-</v>
      </c>
      <c r="F52" s="224"/>
      <c r="G52" s="224"/>
      <c r="H52" s="225"/>
    </row>
    <row r="53" spans="1:8" s="3" customFormat="1" ht="15" customHeight="1" x14ac:dyDescent="0.2">
      <c r="A53" s="221"/>
      <c r="B53" s="122" t="str">
        <f>'Eval 1'!B50</f>
        <v>Works hard to find puck</v>
      </c>
      <c r="C53" s="81" t="str">
        <f>HLOOKUP($A$6,'Eval 1'!$D$6:$W$82,45,FALSE)</f>
        <v>-</v>
      </c>
      <c r="D53" s="81" t="str">
        <f>HLOOKUP($A$6,'Eval 2'!$D$6:$W$82,45,FALSE)</f>
        <v>-</v>
      </c>
      <c r="E53" s="81" t="str">
        <f>HLOOKUP($A$6,'Eval 3'!$D$6:$W$82,45,FALSE)</f>
        <v>-</v>
      </c>
      <c r="F53" s="224"/>
      <c r="G53" s="224"/>
      <c r="H53" s="225"/>
    </row>
    <row r="54" spans="1:8" s="3" customFormat="1" ht="15" customHeight="1" x14ac:dyDescent="0.2">
      <c r="A54" s="221"/>
      <c r="B54" s="122" t="str">
        <f>'Eval 1'!B51</f>
        <v>Use of body</v>
      </c>
      <c r="C54" s="81" t="str">
        <f>HLOOKUP($A$6,'Eval 1'!$D$6:$W$82,46,FALSE)</f>
        <v>-</v>
      </c>
      <c r="D54" s="81" t="str">
        <f>HLOOKUP($A$6,'Eval 2'!$D$6:$W$82,46,FALSE)</f>
        <v>-</v>
      </c>
      <c r="E54" s="81" t="str">
        <f>HLOOKUP($A$6,'Eval 3'!$D$6:$W$82,46,FALSE)</f>
        <v>-</v>
      </c>
      <c r="F54" s="224"/>
      <c r="G54" s="224"/>
      <c r="H54" s="225"/>
    </row>
    <row r="55" spans="1:8" s="3" customFormat="1" ht="15" customHeight="1" x14ac:dyDescent="0.2">
      <c r="A55" s="221"/>
      <c r="B55" s="122" t="str">
        <f>'Eval 1'!B52</f>
        <v>Reaction to change of direction</v>
      </c>
      <c r="C55" s="81" t="str">
        <f>HLOOKUP($A$6,'Eval 1'!$D$6:$W$82,47,FALSE)</f>
        <v>-</v>
      </c>
      <c r="D55" s="81" t="str">
        <f>HLOOKUP($A$6,'Eval 2'!$D$6:$W$82,47,FALSE)</f>
        <v>-</v>
      </c>
      <c r="E55" s="81" t="str">
        <f>HLOOKUP($A$6,'Eval 3'!$D$6:$W$82,47,FALSE)</f>
        <v>-</v>
      </c>
      <c r="F55" s="224"/>
      <c r="G55" s="224"/>
      <c r="H55" s="225"/>
    </row>
    <row r="56" spans="1:8" s="3" customFormat="1" ht="15" customHeight="1" x14ac:dyDescent="0.2">
      <c r="A56" s="221"/>
      <c r="B56" s="122" t="str">
        <f>'Eval 1'!B53</f>
        <v>Control of rebounds</v>
      </c>
      <c r="C56" s="81" t="str">
        <f>HLOOKUP($A$6,'Eval 1'!$D$6:$W$82,48,FALSE)</f>
        <v>-</v>
      </c>
      <c r="D56" s="81" t="str">
        <f>HLOOKUP($A$6,'Eval 2'!$D$6:$W$82,48,FALSE)</f>
        <v>-</v>
      </c>
      <c r="E56" s="81" t="str">
        <f>HLOOKUP($A$6,'Eval 3'!$D$6:$W$82,48,FALSE)</f>
        <v>-</v>
      </c>
      <c r="F56" s="224"/>
      <c r="G56" s="224"/>
      <c r="H56" s="225"/>
    </row>
    <row r="57" spans="1:8" s="3" customFormat="1" ht="15" customHeight="1" x14ac:dyDescent="0.2">
      <c r="A57" s="221"/>
      <c r="B57" s="122" t="str">
        <f>'Eval 1'!B54</f>
        <v>Position self properly (play behind net, corner)</v>
      </c>
      <c r="C57" s="81" t="str">
        <f>HLOOKUP($A$6,'Eval 1'!$D$6:$W$82,49,FALSE)</f>
        <v>-</v>
      </c>
      <c r="D57" s="81" t="str">
        <f>HLOOKUP($A$6,'Eval 2'!$D$6:$W$82,49,FALSE)</f>
        <v>-</v>
      </c>
      <c r="E57" s="81" t="str">
        <f>HLOOKUP($A$6,'Eval 3'!$D$6:$W$82,49,FALSE)</f>
        <v>-</v>
      </c>
      <c r="F57" s="224"/>
      <c r="G57" s="224"/>
      <c r="H57" s="225"/>
    </row>
    <row r="58" spans="1:8" s="3" customFormat="1" ht="15" customHeight="1" x14ac:dyDescent="0.2">
      <c r="A58" s="221"/>
      <c r="B58" s="122" t="str">
        <f>'Eval 1'!B55</f>
        <v>Lateral mobility-post to post movement</v>
      </c>
      <c r="C58" s="81" t="str">
        <f>HLOOKUP($A$6,'Eval 1'!$D$6:$W$82,50,FALSE)</f>
        <v>-</v>
      </c>
      <c r="D58" s="81" t="str">
        <f>HLOOKUP($A$6,'Eval 2'!$D$6:$W$82,50,FALSE)</f>
        <v>-</v>
      </c>
      <c r="E58" s="81" t="str">
        <f>HLOOKUP($A$6,'Eval 3'!$D$6:$W$82,50,FALSE)</f>
        <v>-</v>
      </c>
      <c r="F58" s="224"/>
      <c r="G58" s="224"/>
      <c r="H58" s="225"/>
    </row>
    <row r="59" spans="1:8" s="3" customFormat="1" ht="15" customHeight="1" x14ac:dyDescent="0.2">
      <c r="A59" s="221"/>
      <c r="B59" s="122" t="str">
        <f>'Eval 1'!B56</f>
        <v>Use of stick to decrease scoring opportunities</v>
      </c>
      <c r="C59" s="81" t="str">
        <f>HLOOKUP($A$6,'Eval 1'!$D$6:$W$82,51,FALSE)</f>
        <v>-</v>
      </c>
      <c r="D59" s="81" t="str">
        <f>HLOOKUP($A$6,'Eval 2'!$D$6:$W$82,51,FALSE)</f>
        <v>-</v>
      </c>
      <c r="E59" s="81" t="str">
        <f>HLOOKUP($A$6,'Eval 3'!$D$6:$W$82,51,FALSE)</f>
        <v>-</v>
      </c>
      <c r="F59" s="224"/>
      <c r="G59" s="224"/>
      <c r="H59" s="225"/>
    </row>
    <row r="60" spans="1:8" s="3" customFormat="1" ht="15" customHeight="1" thickBot="1" x14ac:dyDescent="0.25">
      <c r="A60" s="221"/>
      <c r="B60" s="123" t="str">
        <f>'Eval 1'!B57</f>
        <v>Ability to challenge slot pass</v>
      </c>
      <c r="C60" s="124" t="str">
        <f>HLOOKUP($A$6,'Eval 1'!$D$6:$W$82,52,FALSE)</f>
        <v>-</v>
      </c>
      <c r="D60" s="124" t="str">
        <f>HLOOKUP($A$6,'Eval 2'!$D$6:$W$82,52,FALSE)</f>
        <v>-</v>
      </c>
      <c r="E60" s="124" t="str">
        <f>HLOOKUP($A$6,'Eval 3'!$D$6:$W$82,52,FALSE)</f>
        <v>-</v>
      </c>
      <c r="F60" s="222"/>
      <c r="G60" s="222"/>
      <c r="H60" s="223"/>
    </row>
    <row r="61" spans="1:8" s="3" customFormat="1" ht="15" customHeight="1" thickBot="1" x14ac:dyDescent="0.25">
      <c r="A61" s="79"/>
      <c r="B61" s="105"/>
      <c r="C61" s="119"/>
      <c r="D61" s="119"/>
      <c r="E61" s="119"/>
      <c r="F61" s="230"/>
      <c r="G61" s="230"/>
      <c r="H61" s="230"/>
    </row>
    <row r="62" spans="1:8" s="3" customFormat="1" ht="15" customHeight="1" x14ac:dyDescent="0.2">
      <c r="A62" s="221" t="s">
        <v>37</v>
      </c>
      <c r="B62" s="120" t="str">
        <f>'Eval 1'!B59</f>
        <v>Alert at all times</v>
      </c>
      <c r="C62" s="121" t="str">
        <f>HLOOKUP($A$6,'Eval 1'!$D$6:$W$82,54,FALSE)</f>
        <v>-</v>
      </c>
      <c r="D62" s="121" t="str">
        <f>HLOOKUP($A$6,'Eval 2'!$D$6:$W$82,54,FALSE)</f>
        <v>-</v>
      </c>
      <c r="E62" s="121" t="str">
        <f>HLOOKUP($A$6,'Eval 3'!$D$6:$W$82,54,FALSE)</f>
        <v>-</v>
      </c>
      <c r="F62" s="231"/>
      <c r="G62" s="231"/>
      <c r="H62" s="232"/>
    </row>
    <row r="63" spans="1:8" s="3" customFormat="1" ht="15" customHeight="1" x14ac:dyDescent="0.2">
      <c r="A63" s="221"/>
      <c r="B63" s="122" t="str">
        <f>'Eval 1'!B60</f>
        <v>Follows puck at all times</v>
      </c>
      <c r="C63" s="81" t="str">
        <f>HLOOKUP($A$6,'Eval 1'!$D$6:$W$82,55,FALSE)</f>
        <v>-</v>
      </c>
      <c r="D63" s="81" t="str">
        <f>HLOOKUP($A$6,'Eval 2'!$D$6:$W$82,55,FALSE)</f>
        <v>-</v>
      </c>
      <c r="E63" s="81" t="str">
        <f>HLOOKUP($A$6,'Eval 3'!$D$6:$W$82,55,FALSE)</f>
        <v>-</v>
      </c>
      <c r="F63" s="224"/>
      <c r="G63" s="224"/>
      <c r="H63" s="225"/>
    </row>
    <row r="64" spans="1:8" s="3" customFormat="1" ht="15" customHeight="1" x14ac:dyDescent="0.2">
      <c r="A64" s="221"/>
      <c r="B64" s="122" t="str">
        <f>'Eval 1'!B61</f>
        <v>Maintains conc. despite bad plays/early goals</v>
      </c>
      <c r="C64" s="81" t="str">
        <f>HLOOKUP($A$6,'Eval 1'!$D$6:$W$82,56,FALSE)</f>
        <v>-</v>
      </c>
      <c r="D64" s="81" t="str">
        <f>HLOOKUP($A$6,'Eval 2'!$D$6:$W$82,56,FALSE)</f>
        <v>-</v>
      </c>
      <c r="E64" s="81" t="str">
        <f>HLOOKUP($A$6,'Eval 3'!$D$6:$W$82,56,FALSE)</f>
        <v>-</v>
      </c>
      <c r="F64" s="224"/>
      <c r="G64" s="224"/>
      <c r="H64" s="225"/>
    </row>
    <row r="65" spans="1:8" s="3" customFormat="1" ht="15" customHeight="1" x14ac:dyDescent="0.2">
      <c r="A65" s="221"/>
      <c r="B65" s="122" t="str">
        <f>'Eval 1'!B62</f>
        <v>Understands offensive team play options</v>
      </c>
      <c r="C65" s="81" t="str">
        <f>HLOOKUP($A$6,'Eval 1'!$D$6:$W$82,57,FALSE)</f>
        <v>-</v>
      </c>
      <c r="D65" s="81" t="str">
        <f>HLOOKUP($A$6,'Eval 2'!$D$6:$W$82,57,FALSE)</f>
        <v>-</v>
      </c>
      <c r="E65" s="81" t="str">
        <f>HLOOKUP($A$6,'Eval 3'!$D$6:$W$82,57,FALSE)</f>
        <v>-</v>
      </c>
      <c r="F65" s="224"/>
      <c r="G65" s="224"/>
      <c r="H65" s="225"/>
    </row>
    <row r="66" spans="1:8" s="3" customFormat="1" ht="15" customHeight="1" x14ac:dyDescent="0.2">
      <c r="A66" s="221"/>
      <c r="B66" s="122" t="str">
        <f>'Eval 1'!B63</f>
        <v>Able to pick up open man</v>
      </c>
      <c r="C66" s="81" t="str">
        <f>HLOOKUP($A$6,'Eval 1'!$D$6:$W$82,58,FALSE)</f>
        <v>-</v>
      </c>
      <c r="D66" s="81" t="str">
        <f>HLOOKUP($A$6,'Eval 2'!$D$6:$W$82,58,FALSE)</f>
        <v>-</v>
      </c>
      <c r="E66" s="81" t="str">
        <f>HLOOKUP($A$6,'Eval 3'!$D$6:$W$82,58,FALSE)</f>
        <v>-</v>
      </c>
      <c r="F66" s="224"/>
      <c r="G66" s="224"/>
      <c r="H66" s="225"/>
    </row>
    <row r="67" spans="1:8" s="3" customFormat="1" ht="15" customHeight="1" x14ac:dyDescent="0.2">
      <c r="A67" s="221"/>
      <c r="B67" s="122" t="str">
        <f>'Eval 1'!B64</f>
        <v>Able to read shooter</v>
      </c>
      <c r="C67" s="81" t="str">
        <f>HLOOKUP($A$6,'Eval 1'!$D$6:$W$82,59,FALSE)</f>
        <v>-</v>
      </c>
      <c r="D67" s="81" t="str">
        <f>HLOOKUP($A$6,'Eval 2'!$D$6:$W$82,59,FALSE)</f>
        <v>-</v>
      </c>
      <c r="E67" s="81" t="str">
        <f>HLOOKUP($A$6,'Eval 3'!$D$6:$W$82,59,FALSE)</f>
        <v>-</v>
      </c>
      <c r="F67" s="224"/>
      <c r="G67" s="224"/>
      <c r="H67" s="225"/>
    </row>
    <row r="68" spans="1:8" s="3" customFormat="1" ht="15" customHeight="1" x14ac:dyDescent="0.2">
      <c r="A68" s="221"/>
      <c r="B68" s="122" t="str">
        <f>'Eval 1'!B65</f>
        <v>Finds puck in scramble</v>
      </c>
      <c r="C68" s="81" t="str">
        <f>HLOOKUP($A$6,'Eval 1'!$D$6:$W$82,60,FALSE)</f>
        <v>-</v>
      </c>
      <c r="D68" s="81" t="str">
        <f>HLOOKUP($A$6,'Eval 2'!$D$6:$W$82,60,FALSE)</f>
        <v>-</v>
      </c>
      <c r="E68" s="81" t="str">
        <f>HLOOKUP($A$6,'Eval 3'!$D$6:$W$82,60,FALSE)</f>
        <v>-</v>
      </c>
      <c r="F68" s="224"/>
      <c r="G68" s="224"/>
      <c r="H68" s="225"/>
    </row>
    <row r="69" spans="1:8" s="3" customFormat="1" ht="15" customHeight="1" x14ac:dyDescent="0.2">
      <c r="A69" s="221"/>
      <c r="B69" s="122" t="str">
        <f>'Eval 1'!B66</f>
        <v>Able to make key saves</v>
      </c>
      <c r="C69" s="81" t="str">
        <f>HLOOKUP($A$6,'Eval 1'!$D$6:$W$82,61,FALSE)</f>
        <v>-</v>
      </c>
      <c r="D69" s="81" t="str">
        <f>HLOOKUP($A$6,'Eval 2'!$D$6:$W$82,61,FALSE)</f>
        <v>-</v>
      </c>
      <c r="E69" s="81" t="str">
        <f>HLOOKUP($A$6,'Eval 3'!$D$6:$W$82,61,FALSE)</f>
        <v>-</v>
      </c>
      <c r="F69" s="224"/>
      <c r="G69" s="224"/>
      <c r="H69" s="225"/>
    </row>
    <row r="70" spans="1:8" s="3" customFormat="1" ht="15" customHeight="1" x14ac:dyDescent="0.2">
      <c r="A70" s="221"/>
      <c r="B70" s="122" t="str">
        <f>'Eval 1'!B67</f>
        <v>Able to perform in pressure situations</v>
      </c>
      <c r="C70" s="81" t="str">
        <f>HLOOKUP($A$6,'Eval 1'!$D$6:$W$82,62,FALSE)</f>
        <v>-</v>
      </c>
      <c r="D70" s="81" t="str">
        <f>HLOOKUP($A$6,'Eval 2'!$D$6:$W$82,62,FALSE)</f>
        <v>-</v>
      </c>
      <c r="E70" s="81" t="str">
        <f>HLOOKUP($A$6,'Eval 3'!$D$6:$W$82,62,FALSE)</f>
        <v>-</v>
      </c>
      <c r="F70" s="224"/>
      <c r="G70" s="224"/>
      <c r="H70" s="225"/>
    </row>
    <row r="71" spans="1:8" s="3" customFormat="1" ht="15" customHeight="1" x14ac:dyDescent="0.2">
      <c r="A71" s="221"/>
      <c r="B71" s="122" t="str">
        <f>'Eval 1'!B68</f>
        <v>Displays an ‘in charge’ attitude</v>
      </c>
      <c r="C71" s="81" t="str">
        <f>HLOOKUP($A$6,'Eval 1'!$D$6:$W$82,63,FALSE)</f>
        <v>-</v>
      </c>
      <c r="D71" s="81" t="str">
        <f>HLOOKUP($A$6,'Eval 2'!$D$6:$W$82,63,FALSE)</f>
        <v>-</v>
      </c>
      <c r="E71" s="81" t="str">
        <f>HLOOKUP($A$6,'Eval 3'!$D$6:$W$82,63,FALSE)</f>
        <v>-</v>
      </c>
      <c r="F71" s="224"/>
      <c r="G71" s="224"/>
      <c r="H71" s="225"/>
    </row>
    <row r="72" spans="1:8" s="3" customFormat="1" ht="15" customHeight="1" x14ac:dyDescent="0.2">
      <c r="A72" s="221"/>
      <c r="B72" s="122" t="str">
        <f>'Eval 1'!B69</f>
        <v>Positive mental attitude at all times</v>
      </c>
      <c r="C72" s="81" t="str">
        <f>HLOOKUP($A$6,'Eval 1'!$D$6:$W$82,64,FALSE)</f>
        <v>-</v>
      </c>
      <c r="D72" s="81" t="str">
        <f>HLOOKUP($A$6,'Eval 2'!$D$6:$W$82,64,FALSE)</f>
        <v>-</v>
      </c>
      <c r="E72" s="81" t="str">
        <f>HLOOKUP($A$6,'Eval 3'!$D$6:$W$82,64,FALSE)</f>
        <v>-</v>
      </c>
      <c r="F72" s="224"/>
      <c r="G72" s="224"/>
      <c r="H72" s="225"/>
    </row>
    <row r="73" spans="1:8" s="3" customFormat="1" ht="15" customHeight="1" x14ac:dyDescent="0.2">
      <c r="A73" s="221"/>
      <c r="B73" s="122" t="str">
        <f>'Eval 1'!B70</f>
        <v>Size of heart</v>
      </c>
      <c r="C73" s="81" t="str">
        <f>HLOOKUP($A$6,'Eval 1'!$D$6:$W$82,65,FALSE)</f>
        <v>-</v>
      </c>
      <c r="D73" s="81" t="str">
        <f>HLOOKUP($A$6,'Eval 2'!$D$6:$W$82,65,FALSE)</f>
        <v>-</v>
      </c>
      <c r="E73" s="81" t="str">
        <f>HLOOKUP($A$6,'Eval 3'!$D$6:$W$82,65,FALSE)</f>
        <v>-</v>
      </c>
      <c r="F73" s="224"/>
      <c r="G73" s="224"/>
      <c r="H73" s="225"/>
    </row>
    <row r="74" spans="1:8" s="3" customFormat="1" ht="15" customHeight="1" x14ac:dyDescent="0.2">
      <c r="A74" s="221"/>
      <c r="B74" s="122" t="str">
        <f>'Eval 1'!B71</f>
        <v>Constant desire to excel in all situations</v>
      </c>
      <c r="C74" s="81" t="str">
        <f>HLOOKUP($A$6,'Eval 1'!$D$6:$W$82,66,FALSE)</f>
        <v>-</v>
      </c>
      <c r="D74" s="81" t="str">
        <f>HLOOKUP($A$6,'Eval 2'!$D$6:$W$82,66,FALSE)</f>
        <v>-</v>
      </c>
      <c r="E74" s="81" t="str">
        <f>HLOOKUP($A$6,'Eval 3'!$D$6:$W$82,66,FALSE)</f>
        <v>-</v>
      </c>
      <c r="F74" s="224"/>
      <c r="G74" s="224"/>
      <c r="H74" s="225"/>
    </row>
    <row r="75" spans="1:8" s="3" customFormat="1" ht="15" customHeight="1" x14ac:dyDescent="0.2">
      <c r="A75" s="221"/>
      <c r="B75" s="122" t="str">
        <f>'Eval 1'!B72</f>
        <v>Constant work ethic in practices</v>
      </c>
      <c r="C75" s="81" t="str">
        <f>HLOOKUP($A$6,'Eval 1'!$D$6:$W$82,67,FALSE)</f>
        <v>-</v>
      </c>
      <c r="D75" s="81" t="str">
        <f>HLOOKUP($A$6,'Eval 2'!$D$6:$W$82,67,FALSE)</f>
        <v>-</v>
      </c>
      <c r="E75" s="81" t="str">
        <f>HLOOKUP($A$6,'Eval 3'!$D$6:$W$82,67,FALSE)</f>
        <v>-</v>
      </c>
      <c r="F75" s="224"/>
      <c r="G75" s="224"/>
      <c r="H75" s="225"/>
    </row>
    <row r="76" spans="1:8" s="3" customFormat="1" ht="15" customHeight="1" x14ac:dyDescent="0.2">
      <c r="A76" s="221"/>
      <c r="B76" s="122" t="str">
        <f>'Eval 1'!B73</f>
        <v>Never gives up / battles for pucks</v>
      </c>
      <c r="C76" s="81" t="str">
        <f>HLOOKUP($A$6,'Eval 1'!$D$6:$W$82,68,FALSE)</f>
        <v>-</v>
      </c>
      <c r="D76" s="81" t="str">
        <f>HLOOKUP($A$6,'Eval 2'!$D$6:$W$82,68,FALSE)</f>
        <v>-</v>
      </c>
      <c r="E76" s="81" t="str">
        <f>HLOOKUP($A$6,'Eval 3'!$D$6:$W$82,68,FALSE)</f>
        <v>-</v>
      </c>
      <c r="F76" s="224"/>
      <c r="G76" s="224"/>
      <c r="H76" s="225"/>
    </row>
    <row r="77" spans="1:8" s="3" customFormat="1" ht="15" customHeight="1" x14ac:dyDescent="0.2">
      <c r="A77" s="221"/>
      <c r="B77" s="122" t="str">
        <f>'Eval 1'!B74</f>
        <v>Controls temper</v>
      </c>
      <c r="C77" s="81" t="str">
        <f>HLOOKUP($A$6,'Eval 1'!$D$6:$W$82,69,FALSE)</f>
        <v>-</v>
      </c>
      <c r="D77" s="81" t="str">
        <f>HLOOKUP($A$6,'Eval 2'!$D$6:$W$82,69,FALSE)</f>
        <v>-</v>
      </c>
      <c r="E77" s="81" t="str">
        <f>HLOOKUP($A$6,'Eval 3'!$D$6:$W$82,69,FALSE)</f>
        <v>-</v>
      </c>
      <c r="F77" s="224"/>
      <c r="G77" s="224"/>
      <c r="H77" s="225"/>
    </row>
    <row r="78" spans="1:8" s="3" customFormat="1" ht="15" customHeight="1" x14ac:dyDescent="0.2">
      <c r="A78" s="221"/>
      <c r="B78" s="122" t="str">
        <f>'Eval 1'!B75</f>
        <v>On time and organized</v>
      </c>
      <c r="C78" s="81" t="str">
        <f>HLOOKUP($A$6,'Eval 1'!$D$6:$W$82,70,FALSE)</f>
        <v>-</v>
      </c>
      <c r="D78" s="81" t="str">
        <f>HLOOKUP($A$6,'Eval 2'!$D$6:$W$82,70,FALSE)</f>
        <v>-</v>
      </c>
      <c r="E78" s="81" t="str">
        <f>HLOOKUP($A$6,'Eval 3'!$D$6:$W$82,70,FALSE)</f>
        <v>-</v>
      </c>
      <c r="F78" s="224"/>
      <c r="G78" s="224"/>
      <c r="H78" s="225"/>
    </row>
    <row r="79" spans="1:8" s="3" customFormat="1" ht="15" customHeight="1" x14ac:dyDescent="0.2">
      <c r="A79" s="221"/>
      <c r="B79" s="122" t="str">
        <f>'Eval 1'!B76</f>
        <v>Communication</v>
      </c>
      <c r="C79" s="81" t="str">
        <f>HLOOKUP($A$6,'Eval 1'!$D$6:$W$82,71,FALSE)</f>
        <v>-</v>
      </c>
      <c r="D79" s="81" t="str">
        <f>HLOOKUP($A$6,'Eval 2'!$D$6:$W$82,71,FALSE)</f>
        <v>-</v>
      </c>
      <c r="E79" s="81" t="str">
        <f>HLOOKUP($A$6,'Eval 3'!$D$6:$W$82,71,FALSE)</f>
        <v>-</v>
      </c>
      <c r="F79" s="224"/>
      <c r="G79" s="224"/>
      <c r="H79" s="225"/>
    </row>
    <row r="80" spans="1:8" s="3" customFormat="1" ht="15" customHeight="1" thickBot="1" x14ac:dyDescent="0.25">
      <c r="A80" s="221"/>
      <c r="B80" s="123" t="str">
        <f>'Eval 1'!B77</f>
        <v>Coachability</v>
      </c>
      <c r="C80" s="124" t="str">
        <f>HLOOKUP($A$6,'Eval 1'!$D$6:$W$82,72,FALSE)</f>
        <v>-</v>
      </c>
      <c r="D80" s="124" t="str">
        <f>HLOOKUP($A$6,'Eval 2'!$D$6:$W$82,72,FALSE)</f>
        <v>-</v>
      </c>
      <c r="E80" s="124" t="str">
        <f>HLOOKUP($A$6,'Eval 3'!$D$6:$W$82,72,FALSE)</f>
        <v>-</v>
      </c>
      <c r="F80" s="222"/>
      <c r="G80" s="222"/>
      <c r="H80" s="223"/>
    </row>
    <row r="81" spans="1:8" s="3" customFormat="1" ht="6" customHeight="1" x14ac:dyDescent="0.2">
      <c r="A81" s="79"/>
      <c r="B81" s="118"/>
      <c r="C81" s="119"/>
      <c r="D81" s="119"/>
      <c r="E81" s="119"/>
      <c r="F81" s="68"/>
      <c r="G81" s="68"/>
      <c r="H81" s="68"/>
    </row>
    <row r="82" spans="1:8" ht="12.75" customHeight="1" x14ac:dyDescent="0.2">
      <c r="B82" s="66"/>
      <c r="C82" s="67"/>
      <c r="D82" s="67"/>
      <c r="E82" s="67"/>
      <c r="F82" s="68"/>
      <c r="G82" s="68"/>
      <c r="H82" s="68"/>
    </row>
    <row r="83" spans="1:8" ht="12.75" customHeight="1" x14ac:dyDescent="0.2">
      <c r="B83" s="76" t="s">
        <v>61</v>
      </c>
      <c r="C83" s="243" t="str">
        <f>'Eval 1'!P84</f>
        <v>-</v>
      </c>
      <c r="D83" s="243"/>
      <c r="E83" s="243"/>
      <c r="F83" s="70" t="s">
        <v>60</v>
      </c>
      <c r="G83" s="128" t="str">
        <f>'Eval 1'!P85</f>
        <v>-</v>
      </c>
      <c r="H83" s="128"/>
    </row>
    <row r="84" spans="1:8" ht="12.75" customHeight="1" x14ac:dyDescent="0.2">
      <c r="B84" s="76" t="s">
        <v>62</v>
      </c>
      <c r="C84" s="244" t="str">
        <f>'Eval 2'!P84</f>
        <v>-</v>
      </c>
      <c r="D84" s="244"/>
      <c r="E84" s="244"/>
      <c r="F84" s="68" t="s">
        <v>60</v>
      </c>
      <c r="G84" s="128" t="str">
        <f>'Eval 2'!P85</f>
        <v>-</v>
      </c>
      <c r="H84" s="128"/>
    </row>
    <row r="85" spans="1:8" ht="12.75" customHeight="1" x14ac:dyDescent="0.2">
      <c r="B85" s="76" t="s">
        <v>63</v>
      </c>
      <c r="C85" s="244" t="str">
        <f>'Eval 3'!P84</f>
        <v>-</v>
      </c>
      <c r="D85" s="244"/>
      <c r="E85" s="244"/>
      <c r="F85" s="68" t="s">
        <v>60</v>
      </c>
      <c r="G85" s="128" t="str">
        <f>'Eval 3'!P85</f>
        <v>-</v>
      </c>
      <c r="H85" s="128"/>
    </row>
    <row r="86" spans="1:8" ht="12.75" customHeight="1" x14ac:dyDescent="0.2">
      <c r="B86" s="66"/>
      <c r="C86" s="67"/>
      <c r="D86" s="67"/>
      <c r="E86" s="67"/>
      <c r="F86" s="68"/>
      <c r="G86" s="129"/>
      <c r="H86" s="129"/>
    </row>
    <row r="87" spans="1:8" ht="12.75" customHeight="1" x14ac:dyDescent="0.2">
      <c r="F87" s="69" t="s">
        <v>43</v>
      </c>
      <c r="G87" s="127" t="str">
        <f>'Eval 1'!D84</f>
        <v>-</v>
      </c>
      <c r="H87" s="127"/>
    </row>
    <row r="88" spans="1:8" ht="12.75" customHeight="1" x14ac:dyDescent="0.2">
      <c r="F88" s="69" t="s">
        <v>64</v>
      </c>
      <c r="G88" s="127" t="str">
        <f>'Eval 1'!D85</f>
        <v>-</v>
      </c>
      <c r="H88" s="127"/>
    </row>
    <row r="89" spans="1:8" ht="12.75" customHeight="1" x14ac:dyDescent="0.2">
      <c r="F89" s="183" t="s">
        <v>121</v>
      </c>
      <c r="G89" s="127" t="str">
        <f>'Eval 1'!D86</f>
        <v>-</v>
      </c>
      <c r="H89" s="127"/>
    </row>
    <row r="90" spans="1:8" ht="12.75" customHeight="1" x14ac:dyDescent="0.2">
      <c r="B90" s="66"/>
      <c r="C90" s="67"/>
      <c r="D90" s="67"/>
      <c r="E90" s="67"/>
      <c r="F90" s="68"/>
      <c r="G90" s="68"/>
      <c r="H90" s="68"/>
    </row>
    <row r="91" spans="1:8" ht="12.75" customHeight="1" x14ac:dyDescent="0.2">
      <c r="B91" s="69"/>
      <c r="C91" s="71"/>
      <c r="D91" s="71"/>
      <c r="E91" s="71"/>
      <c r="F91" s="70"/>
      <c r="G91" s="70"/>
      <c r="H91" s="70"/>
    </row>
    <row r="92" spans="1:8" ht="12.75" customHeight="1" x14ac:dyDescent="0.2">
      <c r="B92" s="66"/>
      <c r="C92" s="67"/>
      <c r="D92" s="67"/>
      <c r="E92" s="67"/>
      <c r="F92" s="68"/>
      <c r="G92" s="68"/>
      <c r="H92" s="68"/>
    </row>
    <row r="93" spans="1:8" ht="12.75" customHeight="1" x14ac:dyDescent="0.2">
      <c r="B93" s="72"/>
      <c r="C93" s="67"/>
      <c r="D93" s="67"/>
      <c r="E93" s="67"/>
      <c r="F93" s="70"/>
      <c r="G93" s="70"/>
      <c r="H93" s="70"/>
    </row>
    <row r="94" spans="1:8" ht="12.75" customHeight="1" x14ac:dyDescent="0.2">
      <c r="B94" s="72"/>
      <c r="C94" s="67"/>
      <c r="D94" s="67"/>
      <c r="E94" s="67"/>
      <c r="F94" s="70"/>
      <c r="G94" s="70"/>
      <c r="H94" s="70"/>
    </row>
    <row r="95" spans="1:8" ht="12.75" customHeight="1" x14ac:dyDescent="0.2">
      <c r="B95" s="66"/>
      <c r="C95" s="67"/>
      <c r="D95" s="67"/>
      <c r="E95" s="67"/>
      <c r="F95" s="68"/>
      <c r="G95" s="68"/>
      <c r="H95" s="68"/>
    </row>
    <row r="96" spans="1:8" ht="12.75" customHeight="1" x14ac:dyDescent="0.2">
      <c r="B96" s="69"/>
      <c r="C96" s="67"/>
      <c r="D96" s="67"/>
      <c r="E96" s="67"/>
      <c r="F96" s="70"/>
      <c r="G96" s="70"/>
      <c r="H96" s="70"/>
    </row>
    <row r="97" spans="2:15" ht="12.75" customHeight="1" x14ac:dyDescent="0.2">
      <c r="B97" s="31"/>
      <c r="C97" s="32"/>
      <c r="D97" s="32"/>
      <c r="E97" s="32"/>
      <c r="F97" s="33"/>
      <c r="G97" s="33"/>
      <c r="H97" s="33"/>
    </row>
    <row r="98" spans="2:15" ht="12.75" customHeight="1" x14ac:dyDescent="0.2">
      <c r="B98" s="4"/>
      <c r="C98" s="5"/>
      <c r="D98" s="5"/>
      <c r="E98" s="5"/>
      <c r="F98" s="50"/>
      <c r="G98" s="25"/>
      <c r="H98" s="25"/>
    </row>
    <row r="99" spans="2:15" ht="12.75" customHeight="1" x14ac:dyDescent="0.2">
      <c r="B99" s="5"/>
      <c r="C99" s="5"/>
      <c r="F99" s="47"/>
      <c r="G99" s="25"/>
      <c r="H99" s="25"/>
      <c r="M99" s="7"/>
      <c r="N99" s="8"/>
      <c r="O99" s="8"/>
    </row>
    <row r="100" spans="2:15" ht="12.75" customHeight="1" x14ac:dyDescent="0.2">
      <c r="B100" s="5"/>
      <c r="C100" s="5"/>
      <c r="F100" s="47"/>
      <c r="G100" s="25"/>
      <c r="H100" s="25"/>
    </row>
    <row r="101" spans="2:15" ht="12.75" customHeight="1" x14ac:dyDescent="0.2">
      <c r="B101" s="5"/>
      <c r="C101" s="5"/>
      <c r="F101" s="47"/>
      <c r="G101" s="25"/>
      <c r="H101" s="25"/>
    </row>
    <row r="102" spans="2:15" ht="12.75" customHeight="1" x14ac:dyDescent="0.2">
      <c r="B102" s="5"/>
      <c r="C102" s="5"/>
      <c r="D102" s="7"/>
      <c r="E102" s="7"/>
      <c r="F102" s="47"/>
      <c r="G102" s="25"/>
      <c r="H102" s="25"/>
    </row>
    <row r="103" spans="2:15" ht="12.75" customHeight="1" x14ac:dyDescent="0.2">
      <c r="B103" s="5"/>
      <c r="C103" s="5"/>
      <c r="D103" s="7"/>
      <c r="E103" s="7"/>
      <c r="F103" s="47"/>
      <c r="G103" s="5"/>
      <c r="H103" s="5"/>
    </row>
    <row r="104" spans="2:15" ht="12.75" customHeight="1" x14ac:dyDescent="0.2">
      <c r="B104" s="5"/>
      <c r="C104" s="5"/>
      <c r="D104" s="5"/>
      <c r="E104" s="5"/>
      <c r="F104" s="47"/>
      <c r="G104" s="5"/>
      <c r="H104" s="5"/>
    </row>
    <row r="105" spans="2:15" ht="12.75" customHeight="1" x14ac:dyDescent="0.2">
      <c r="B105" s="5"/>
      <c r="C105" s="5"/>
      <c r="D105" s="5"/>
      <c r="E105" s="5"/>
      <c r="F105" s="9"/>
      <c r="G105" s="5"/>
      <c r="H105" s="5"/>
    </row>
    <row r="106" spans="2:15" ht="12.75" customHeight="1" x14ac:dyDescent="0.2"/>
    <row r="107" spans="2:15" ht="12.75" customHeight="1" x14ac:dyDescent="0.2"/>
    <row r="108" spans="2:15" ht="12.75" customHeight="1" x14ac:dyDescent="0.2"/>
    <row r="109" spans="2:15" ht="12.75" customHeight="1" x14ac:dyDescent="0.2"/>
    <row r="110" spans="2:15" ht="12.75" customHeight="1" x14ac:dyDescent="0.2"/>
    <row r="111" spans="2:15" ht="12.75" customHeight="1" x14ac:dyDescent="0.2">
      <c r="B111" s="3"/>
      <c r="C111" s="3"/>
      <c r="D111" s="3"/>
      <c r="E111" s="3"/>
      <c r="F111" s="3"/>
      <c r="G111" s="3"/>
      <c r="H111" s="3"/>
    </row>
    <row r="112" spans="2:15" x14ac:dyDescent="0.2">
      <c r="B112" s="3"/>
      <c r="C112" s="3"/>
      <c r="D112" s="3"/>
      <c r="E112" s="3"/>
      <c r="F112" s="3"/>
      <c r="G112" s="3"/>
      <c r="H112" s="3"/>
    </row>
    <row r="113" spans="2:8" x14ac:dyDescent="0.2">
      <c r="B113" s="3"/>
      <c r="C113" s="3"/>
      <c r="D113" s="3"/>
      <c r="E113" s="3"/>
      <c r="F113" s="3"/>
      <c r="G113" s="3"/>
      <c r="H113" s="3"/>
    </row>
  </sheetData>
  <sheetProtection password="DFDD" sheet="1" objects="1" scenarios="1"/>
  <mergeCells count="81">
    <mergeCell ref="C83:E83"/>
    <mergeCell ref="C84:E84"/>
    <mergeCell ref="C85:E85"/>
    <mergeCell ref="A6:H7"/>
    <mergeCell ref="A13:A25"/>
    <mergeCell ref="A27:A41"/>
    <mergeCell ref="A43:A60"/>
    <mergeCell ref="F60:H60"/>
    <mergeCell ref="F52:H52"/>
    <mergeCell ref="F53:H53"/>
    <mergeCell ref="F48:H48"/>
    <mergeCell ref="A62:A80"/>
    <mergeCell ref="F80:H80"/>
    <mergeCell ref="F76:H76"/>
    <mergeCell ref="F77:H77"/>
    <mergeCell ref="F78:H78"/>
    <mergeCell ref="F79:H79"/>
    <mergeCell ref="F72:H72"/>
    <mergeCell ref="F75:H75"/>
    <mergeCell ref="F68:H68"/>
    <mergeCell ref="F69:H69"/>
    <mergeCell ref="F70:H70"/>
    <mergeCell ref="F71:H71"/>
    <mergeCell ref="F54:H54"/>
    <mergeCell ref="F55:H55"/>
    <mergeCell ref="F64:H64"/>
    <mergeCell ref="F65:H65"/>
    <mergeCell ref="F66:H66"/>
    <mergeCell ref="F56:H56"/>
    <mergeCell ref="F57:H57"/>
    <mergeCell ref="F58:H58"/>
    <mergeCell ref="F59:H59"/>
    <mergeCell ref="F67:H67"/>
    <mergeCell ref="F73:H73"/>
    <mergeCell ref="F74:H74"/>
    <mergeCell ref="F61:H61"/>
    <mergeCell ref="F62:H62"/>
    <mergeCell ref="F63:H63"/>
    <mergeCell ref="F43:H43"/>
    <mergeCell ref="F41:H41"/>
    <mergeCell ref="F39:H39"/>
    <mergeCell ref="F49:H49"/>
    <mergeCell ref="F50:H50"/>
    <mergeCell ref="F51:H51"/>
    <mergeCell ref="F44:H44"/>
    <mergeCell ref="F45:H45"/>
    <mergeCell ref="F46:H46"/>
    <mergeCell ref="F47:H47"/>
    <mergeCell ref="F38:H38"/>
    <mergeCell ref="F40:H40"/>
    <mergeCell ref="F42:H42"/>
    <mergeCell ref="F37:H37"/>
    <mergeCell ref="F35:H35"/>
    <mergeCell ref="F33:H33"/>
    <mergeCell ref="F28:H28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31:H31"/>
    <mergeCell ref="F34:H34"/>
    <mergeCell ref="F36:H36"/>
    <mergeCell ref="B3:H3"/>
    <mergeCell ref="B9:H9"/>
    <mergeCell ref="F30:H30"/>
    <mergeCell ref="F32:H32"/>
    <mergeCell ref="F16:H16"/>
    <mergeCell ref="F17:H17"/>
    <mergeCell ref="F18:H18"/>
    <mergeCell ref="F29:H29"/>
    <mergeCell ref="F14:H14"/>
    <mergeCell ref="F15:H15"/>
    <mergeCell ref="F13:H13"/>
    <mergeCell ref="C10:E10"/>
    <mergeCell ref="F10:H11"/>
    <mergeCell ref="B10:B11"/>
  </mergeCells>
  <phoneticPr fontId="2" type="noConversion"/>
  <printOptions horizontalCentered="1"/>
  <pageMargins left="0.5" right="0.5" top="0.75" bottom="0.25" header="0.5" footer="0.5"/>
  <pageSetup orientation="portrait" r:id="rId1"/>
  <headerFooter alignWithMargins="0"/>
  <rowBreaks count="1" manualBreakCount="1">
    <brk id="42" max="7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0"/>
  </sheetPr>
  <dimension ref="A1:AT113"/>
  <sheetViews>
    <sheetView showGridLines="0" zoomScaleNormal="100" zoomScaleSheetLayoutView="10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I11" sqref="I11"/>
    </sheetView>
  </sheetViews>
  <sheetFormatPr defaultRowHeight="12.75" x14ac:dyDescent="0.2"/>
  <cols>
    <col min="1" max="1" width="4.28515625" style="78" customWidth="1"/>
    <col min="2" max="2" width="35.85546875" customWidth="1"/>
    <col min="3" max="5" width="5.7109375" customWidth="1"/>
    <col min="6" max="6" width="11.7109375" customWidth="1"/>
    <col min="7" max="7" width="8.7109375" customWidth="1"/>
    <col min="8" max="8" width="19.85546875" customWidth="1"/>
    <col min="9" max="9" width="12.7109375" customWidth="1"/>
  </cols>
  <sheetData>
    <row r="1" spans="1:46" ht="12.75" customHeight="1" x14ac:dyDescent="0.2">
      <c r="A1" s="77"/>
      <c r="B1" s="77"/>
      <c r="C1" s="77"/>
      <c r="D1" s="77"/>
      <c r="E1" s="77"/>
      <c r="F1" s="77"/>
      <c r="G1" s="77"/>
      <c r="H1" s="77"/>
      <c r="I1" s="1"/>
      <c r="J1" s="1"/>
      <c r="K1" s="1"/>
      <c r="L1" s="1"/>
      <c r="M1" s="1"/>
      <c r="N1" s="1"/>
      <c r="O1" s="1"/>
      <c r="P1" s="1"/>
      <c r="Q1" s="1"/>
    </row>
    <row r="2" spans="1:46" ht="12.75" customHeight="1" x14ac:dyDescent="0.25">
      <c r="A2" s="77"/>
      <c r="B2" s="77"/>
      <c r="C2" s="77"/>
      <c r="D2" s="77"/>
      <c r="E2" s="77"/>
      <c r="F2" s="77"/>
      <c r="G2" s="77"/>
      <c r="H2" s="77"/>
      <c r="I2" s="2"/>
      <c r="J2" s="2"/>
      <c r="K2" s="2"/>
      <c r="L2" s="2"/>
      <c r="M2" s="2"/>
      <c r="N2" s="2"/>
      <c r="O2" s="2"/>
      <c r="P2" s="2"/>
      <c r="Q2" s="2"/>
    </row>
    <row r="3" spans="1:46" s="37" customFormat="1" ht="37.5" customHeight="1" x14ac:dyDescent="0.35">
      <c r="A3" s="38"/>
      <c r="B3" s="226" t="s">
        <v>126</v>
      </c>
      <c r="C3" s="226"/>
      <c r="D3" s="226"/>
      <c r="E3" s="226"/>
      <c r="F3" s="226"/>
      <c r="G3" s="226"/>
      <c r="H3" s="226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</row>
    <row r="4" spans="1:46" s="38" customFormat="1" ht="15" customHeight="1" x14ac:dyDescent="0.35">
      <c r="A4" s="83"/>
      <c r="B4" s="83"/>
      <c r="C4" s="83"/>
      <c r="D4" s="83"/>
      <c r="E4" s="83"/>
      <c r="F4" s="83"/>
      <c r="G4" s="83"/>
      <c r="H4" s="83"/>
    </row>
    <row r="5" spans="1:46" s="38" customFormat="1" ht="4.5" customHeight="1" x14ac:dyDescent="0.35">
      <c r="A5" s="126"/>
      <c r="B5" s="125"/>
      <c r="C5" s="125"/>
      <c r="D5" s="125"/>
      <c r="E5" s="125"/>
      <c r="F5" s="125"/>
      <c r="G5" s="125"/>
      <c r="H5" s="125"/>
    </row>
    <row r="6" spans="1:46" ht="15" customHeight="1" x14ac:dyDescent="0.2">
      <c r="A6" s="233" t="str">
        <f>'Eval 1'!V6</f>
        <v>Name 10</v>
      </c>
      <c r="B6" s="233"/>
      <c r="C6" s="233"/>
      <c r="D6" s="233"/>
      <c r="E6" s="233"/>
      <c r="F6" s="233"/>
      <c r="G6" s="233"/>
      <c r="H6" s="233"/>
      <c r="I6" s="1"/>
      <c r="J6" s="1"/>
      <c r="K6" s="1"/>
      <c r="L6" s="1"/>
      <c r="M6" s="1"/>
      <c r="N6" s="1"/>
      <c r="O6" s="1"/>
      <c r="P6" s="1"/>
      <c r="Q6" s="1"/>
    </row>
    <row r="7" spans="1:46" ht="15" customHeight="1" x14ac:dyDescent="0.2">
      <c r="A7" s="233"/>
      <c r="B7" s="233"/>
      <c r="C7" s="233"/>
      <c r="D7" s="233"/>
      <c r="E7" s="233"/>
      <c r="F7" s="233"/>
      <c r="G7" s="233"/>
      <c r="H7" s="233"/>
      <c r="I7" s="1"/>
      <c r="J7" s="1"/>
      <c r="K7" s="1"/>
      <c r="L7" s="1"/>
      <c r="M7" s="1"/>
      <c r="N7" s="1"/>
      <c r="O7" s="1"/>
      <c r="P7" s="1"/>
      <c r="Q7" s="1"/>
    </row>
    <row r="8" spans="1:46" ht="15" customHeight="1" thickBot="1" x14ac:dyDescent="0.25">
      <c r="A8" s="77"/>
      <c r="B8" s="43"/>
      <c r="C8" s="43"/>
      <c r="D8" s="43"/>
      <c r="E8" s="43"/>
      <c r="F8" s="43"/>
      <c r="G8" s="43"/>
      <c r="H8" s="43"/>
      <c r="I8" s="1"/>
      <c r="J8" s="1"/>
      <c r="K8" s="1"/>
      <c r="L8" s="1"/>
      <c r="M8" s="1"/>
      <c r="N8" s="1"/>
      <c r="O8" s="1"/>
      <c r="P8" s="1"/>
      <c r="Q8" s="1"/>
    </row>
    <row r="9" spans="1:46" ht="12.75" customHeight="1" thickBot="1" x14ac:dyDescent="0.25">
      <c r="A9" s="77"/>
      <c r="B9" s="227"/>
      <c r="C9" s="228"/>
      <c r="D9" s="228"/>
      <c r="E9" s="228"/>
      <c r="F9" s="228"/>
      <c r="G9" s="228"/>
      <c r="H9" s="229"/>
      <c r="I9" s="1"/>
      <c r="J9" s="1"/>
      <c r="K9" s="1"/>
      <c r="L9" s="1"/>
      <c r="M9" s="1"/>
      <c r="N9" s="1"/>
      <c r="O9" s="1"/>
      <c r="P9" s="1"/>
      <c r="Q9" s="1"/>
    </row>
    <row r="10" spans="1:46" ht="12.75" customHeight="1" x14ac:dyDescent="0.2">
      <c r="B10" s="234" t="s">
        <v>57</v>
      </c>
      <c r="C10" s="236" t="s">
        <v>59</v>
      </c>
      <c r="D10" s="237"/>
      <c r="E10" s="238"/>
      <c r="F10" s="239" t="s">
        <v>58</v>
      </c>
      <c r="G10" s="239"/>
      <c r="H10" s="240"/>
    </row>
    <row r="11" spans="1:46" ht="12.75" customHeight="1" thickBot="1" x14ac:dyDescent="0.25">
      <c r="B11" s="235"/>
      <c r="C11" s="73">
        <v>1</v>
      </c>
      <c r="D11" s="74">
        <v>2</v>
      </c>
      <c r="E11" s="75">
        <v>3</v>
      </c>
      <c r="F11" s="241"/>
      <c r="G11" s="241"/>
      <c r="H11" s="242"/>
    </row>
    <row r="12" spans="1:46" ht="12.75" customHeight="1" thickBot="1" x14ac:dyDescent="0.25">
      <c r="B12" s="64"/>
      <c r="C12" s="64"/>
      <c r="D12" s="64"/>
      <c r="E12" s="64"/>
      <c r="F12" s="65"/>
      <c r="G12" s="65"/>
      <c r="H12" s="65"/>
    </row>
    <row r="13" spans="1:46" s="3" customFormat="1" ht="15" customHeight="1" x14ac:dyDescent="0.2">
      <c r="A13" s="221" t="s">
        <v>34</v>
      </c>
      <c r="B13" s="120" t="str">
        <f>'Eval 1'!B10</f>
        <v>Retains ready position after blocking shots</v>
      </c>
      <c r="C13" s="121" t="str">
        <f>HLOOKUP($A$6,'Eval 1'!$D$6:$W$77,5,FALSE)</f>
        <v>-</v>
      </c>
      <c r="D13" s="121" t="str">
        <f>HLOOKUP($A$6,'Eval 2'!$D$6:$W$77,5,FALSE)</f>
        <v>-</v>
      </c>
      <c r="E13" s="121" t="str">
        <f>HLOOKUP($A$6,'Eval 3'!$D$6:$W$77,5,FALSE)</f>
        <v>-</v>
      </c>
      <c r="F13" s="231"/>
      <c r="G13" s="231"/>
      <c r="H13" s="232"/>
    </row>
    <row r="14" spans="1:46" s="3" customFormat="1" ht="15" customHeight="1" x14ac:dyDescent="0.2">
      <c r="A14" s="221"/>
      <c r="B14" s="122" t="str">
        <f>'Eval 1'!B11</f>
        <v>Holds ready position in movement</v>
      </c>
      <c r="C14" s="81" t="str">
        <f>HLOOKUP($A$6,'Eval 1'!$D$6:$W$77,6,FALSE)</f>
        <v>-</v>
      </c>
      <c r="D14" s="81" t="str">
        <f>HLOOKUP($A$6,'Eval 2'!$D$6:$W$77,6,FALSE)</f>
        <v>-</v>
      </c>
      <c r="E14" s="81" t="str">
        <f>HLOOKUP($A$6,'Eval 3'!$D$6:$W$77,6,FALSE)</f>
        <v>-</v>
      </c>
      <c r="F14" s="224"/>
      <c r="G14" s="224"/>
      <c r="H14" s="225"/>
    </row>
    <row r="15" spans="1:46" s="3" customFormat="1" ht="15" customHeight="1" x14ac:dyDescent="0.2">
      <c r="A15" s="221"/>
      <c r="B15" s="122" t="str">
        <f>'Eval 1'!B12</f>
        <v>Recovery (retains position after scrambling)</v>
      </c>
      <c r="C15" s="81" t="str">
        <f>HLOOKUP($A$6,'Eval 1'!$D$6:$W$77,7,FALSE)</f>
        <v>-</v>
      </c>
      <c r="D15" s="81" t="str">
        <f>HLOOKUP($A$6,'Eval 2'!$D$6:$W$82,7,FALSE)</f>
        <v>-</v>
      </c>
      <c r="E15" s="81" t="str">
        <f>HLOOKUP($A$6,'Eval 3'!$D$6:$W$82,7,FALSE)</f>
        <v>-</v>
      </c>
      <c r="F15" s="224"/>
      <c r="G15" s="224"/>
      <c r="H15" s="225"/>
    </row>
    <row r="16" spans="1:46" s="3" customFormat="1" ht="15" customHeight="1" x14ac:dyDescent="0.2">
      <c r="A16" s="221"/>
      <c r="B16" s="122" t="str">
        <f>'Eval 1'!B13</f>
        <v>Skating ability</v>
      </c>
      <c r="C16" s="81" t="str">
        <f>HLOOKUP($A$6,'Eval 1'!$D$6:$W$77,8,FALSE)</f>
        <v>-</v>
      </c>
      <c r="D16" s="81" t="str">
        <f>HLOOKUP($A$6,'Eval 2'!$D$6:$W$82,8,FALSE)</f>
        <v>-</v>
      </c>
      <c r="E16" s="81" t="str">
        <f>HLOOKUP($A$6,'Eval 3'!$D$6:$W$82,8,FALSE)</f>
        <v>-</v>
      </c>
      <c r="F16" s="224"/>
      <c r="G16" s="224"/>
      <c r="H16" s="225"/>
    </row>
    <row r="17" spans="1:8" s="3" customFormat="1" ht="15" customHeight="1" x14ac:dyDescent="0.2">
      <c r="A17" s="221"/>
      <c r="B17" s="122" t="str">
        <f>'Eval 1'!B14</f>
        <v>Remains on feet</v>
      </c>
      <c r="C17" s="81" t="str">
        <f>HLOOKUP($A$6,'Eval 1'!$D$6:$W$77,9,FALSE)</f>
        <v>-</v>
      </c>
      <c r="D17" s="81" t="str">
        <f>HLOOKUP($A$6,'Eval 2'!$D$6:$W$82,9,FALSE)</f>
        <v>-</v>
      </c>
      <c r="E17" s="81" t="str">
        <f>HLOOKUP($A$6,'Eval 3'!$D$6:$W$82,9,FALSE)</f>
        <v>-</v>
      </c>
      <c r="F17" s="224"/>
      <c r="G17" s="224"/>
      <c r="H17" s="225"/>
    </row>
    <row r="18" spans="1:8" s="3" customFormat="1" ht="15" customHeight="1" x14ac:dyDescent="0.2">
      <c r="A18" s="221"/>
      <c r="B18" s="122" t="str">
        <f>'Eval 1'!B15</f>
        <v>Moves with speed &amp; in control in ready position</v>
      </c>
      <c r="C18" s="81" t="str">
        <f>HLOOKUP($A$6,'Eval 1'!$D$6:$W$82,10,FALSE)</f>
        <v>-</v>
      </c>
      <c r="D18" s="81" t="str">
        <f>HLOOKUP($A$6,'Eval 2'!$D$6:$W$82,10,FALSE)</f>
        <v>-</v>
      </c>
      <c r="E18" s="81" t="str">
        <f>HLOOKUP($A$6,'Eval 3'!$D$6:$W$82,10,FALSE)</f>
        <v>-</v>
      </c>
      <c r="F18" s="224"/>
      <c r="G18" s="224"/>
      <c r="H18" s="225"/>
    </row>
    <row r="19" spans="1:8" s="3" customFormat="1" ht="15" customHeight="1" x14ac:dyDescent="0.2">
      <c r="A19" s="221"/>
      <c r="B19" s="122" t="str">
        <f>'Eval 1'!B16</f>
        <v>Reacts well to puck movement in zone</v>
      </c>
      <c r="C19" s="81" t="str">
        <f>HLOOKUP($A$6,'Eval 1'!$D$6:$W$82,11,FALSE)</f>
        <v>-</v>
      </c>
      <c r="D19" s="81" t="str">
        <f>HLOOKUP($A$6,'Eval 2'!$D$6:$W$82,11,FALSE)</f>
        <v>-</v>
      </c>
      <c r="E19" s="81" t="str">
        <f>HLOOKUP($A$6,'Eval 3'!$D$6:$W$82,11,FALSE)</f>
        <v>-</v>
      </c>
      <c r="F19" s="224"/>
      <c r="G19" s="224"/>
      <c r="H19" s="225"/>
    </row>
    <row r="20" spans="1:8" s="3" customFormat="1" ht="15" customHeight="1" x14ac:dyDescent="0.2">
      <c r="A20" s="221"/>
      <c r="B20" s="122" t="str">
        <f>'Eval 1'!B17</f>
        <v>Ability to recover from knees, side</v>
      </c>
      <c r="C20" s="81" t="str">
        <f>HLOOKUP($A$6,'Eval 1'!$D$6:$W$82,12,FALSE)</f>
        <v>-</v>
      </c>
      <c r="D20" s="81" t="str">
        <f>HLOOKUP($A$6,'Eval 2'!$D$6:$W$82,12,FALSE)</f>
        <v>-</v>
      </c>
      <c r="E20" s="81" t="str">
        <f>HLOOKUP($A$6,'Eval 3'!$D$6:$W$82,12,FALSE)</f>
        <v>-</v>
      </c>
      <c r="F20" s="224"/>
      <c r="G20" s="224"/>
      <c r="H20" s="225"/>
    </row>
    <row r="21" spans="1:8" s="3" customFormat="1" ht="15" customHeight="1" x14ac:dyDescent="0.2">
      <c r="A21" s="221"/>
      <c r="B21" s="122" t="str">
        <f>'Eval 1'!B18</f>
        <v>Reacts well to quick untelegraphed shots</v>
      </c>
      <c r="C21" s="81" t="str">
        <f>HLOOKUP($A$6,'Eval 1'!$D$6:$W$82,13,FALSE)</f>
        <v>-</v>
      </c>
      <c r="D21" s="81" t="str">
        <f>HLOOKUP($A$6,'Eval 2'!$D$6:$W$82,13,FALSE)</f>
        <v>-</v>
      </c>
      <c r="E21" s="81" t="str">
        <f>HLOOKUP($A$6,'Eval 3'!$D$6:$W$82,13,FALSE)</f>
        <v>-</v>
      </c>
      <c r="F21" s="224"/>
      <c r="G21" s="224"/>
      <c r="H21" s="225"/>
    </row>
    <row r="22" spans="1:8" s="3" customFormat="1" ht="15" customHeight="1" x14ac:dyDescent="0.2">
      <c r="A22" s="221"/>
      <c r="B22" s="122" t="str">
        <f>'Eval 1'!B19</f>
        <v>Effective in close</v>
      </c>
      <c r="C22" s="81" t="str">
        <f>HLOOKUP($A$6,'Eval 1'!$D$6:$W$82,14,FALSE)</f>
        <v>-</v>
      </c>
      <c r="D22" s="81" t="str">
        <f>HLOOKUP($A$6,'Eval 2'!$D$6:$W$82,14,FALSE)</f>
        <v>-</v>
      </c>
      <c r="E22" s="81" t="str">
        <f>HLOOKUP($A$6,'Eval 3'!$D$6:$W$82,14,FALSE)</f>
        <v>-</v>
      </c>
      <c r="F22" s="224"/>
      <c r="G22" s="224"/>
      <c r="H22" s="225"/>
    </row>
    <row r="23" spans="1:8" s="3" customFormat="1" ht="15" customHeight="1" x14ac:dyDescent="0.2">
      <c r="A23" s="221"/>
      <c r="B23" s="122" t="str">
        <f>'Eval 1'!B20</f>
        <v>Relaxative movements and reaction time</v>
      </c>
      <c r="C23" s="81" t="str">
        <f>HLOOKUP($A$6,'Eval 1'!$D$6:$W$82,15,FALSE)</f>
        <v>-</v>
      </c>
      <c r="D23" s="81" t="str">
        <f>HLOOKUP($A$6,'Eval 2'!$D$6:$W$82,15,FALSE)</f>
        <v>-</v>
      </c>
      <c r="E23" s="81" t="str">
        <f>HLOOKUP($A$6,'Eval 3'!$D$6:$W$82,15,FALSE)</f>
        <v>-</v>
      </c>
      <c r="F23" s="224"/>
      <c r="G23" s="224"/>
      <c r="H23" s="225"/>
    </row>
    <row r="24" spans="1:8" s="3" customFormat="1" ht="15" customHeight="1" x14ac:dyDescent="0.2">
      <c r="A24" s="221"/>
      <c r="B24" s="122" t="str">
        <f>'Eval 1'!B21</f>
        <v>Physically fit</v>
      </c>
      <c r="C24" s="81" t="str">
        <f>HLOOKUP($A$6,'Eval 1'!$D$6:$W$82,16,FALSE)</f>
        <v>-</v>
      </c>
      <c r="D24" s="81" t="str">
        <f>HLOOKUP($A$6,'Eval 2'!$D$6:$W$82,16,FALSE)</f>
        <v>-</v>
      </c>
      <c r="E24" s="81" t="str">
        <f>HLOOKUP($A$6,'Eval 3'!$D$6:$W$82,16,FALSE)</f>
        <v>-</v>
      </c>
      <c r="F24" s="224"/>
      <c r="G24" s="224"/>
      <c r="H24" s="225"/>
    </row>
    <row r="25" spans="1:8" s="3" customFormat="1" ht="15" customHeight="1" thickBot="1" x14ac:dyDescent="0.25">
      <c r="A25" s="221"/>
      <c r="B25" s="123" t="str">
        <f>'Eval 1'!B22</f>
        <v>Not prone to injury</v>
      </c>
      <c r="C25" s="124" t="str">
        <f>HLOOKUP($A$6,'Eval 1'!$D$6:$W$82,17,FALSE)</f>
        <v>-</v>
      </c>
      <c r="D25" s="124" t="str">
        <f>HLOOKUP($A$6,'Eval 2'!$D$6:$W$82,17,FALSE)</f>
        <v>-</v>
      </c>
      <c r="E25" s="124" t="str">
        <f>HLOOKUP($A$6,'Eval 3'!$D$6:$W$82,17,FALSE)</f>
        <v>-</v>
      </c>
      <c r="F25" s="222"/>
      <c r="G25" s="222"/>
      <c r="H25" s="223"/>
    </row>
    <row r="26" spans="1:8" s="3" customFormat="1" ht="15" customHeight="1" thickBot="1" x14ac:dyDescent="0.25">
      <c r="A26" s="79"/>
      <c r="B26" s="105"/>
      <c r="C26" s="119"/>
      <c r="D26" s="119"/>
      <c r="E26" s="119"/>
      <c r="F26" s="230"/>
      <c r="G26" s="230"/>
      <c r="H26" s="230"/>
    </row>
    <row r="27" spans="1:8" s="3" customFormat="1" ht="15" customHeight="1" x14ac:dyDescent="0.2">
      <c r="A27" s="221" t="s">
        <v>35</v>
      </c>
      <c r="B27" s="120" t="str">
        <f>'Eval 1'!B24</f>
        <v>Butterfly technique (compact, square)</v>
      </c>
      <c r="C27" s="121" t="str">
        <f>HLOOKUP($A$6,'Eval 1'!$D$6:$W$82,19,FALSE)</f>
        <v>-</v>
      </c>
      <c r="D27" s="121" t="str">
        <f>HLOOKUP($A$6,'Eval 2'!$D$6:$W$82,19,FALSE)</f>
        <v>-</v>
      </c>
      <c r="E27" s="121" t="str">
        <f>HLOOKUP($A$6,'Eval 3'!$D$6:$W$82,19,FALSE)</f>
        <v>-</v>
      </c>
      <c r="F27" s="231"/>
      <c r="G27" s="231"/>
      <c r="H27" s="232"/>
    </row>
    <row r="28" spans="1:8" s="3" customFormat="1" ht="15" customHeight="1" x14ac:dyDescent="0.2">
      <c r="A28" s="221"/>
      <c r="B28" s="122" t="str">
        <f>'Eval 1'!B25</f>
        <v>Use of Stick</v>
      </c>
      <c r="C28" s="81" t="str">
        <f>HLOOKUP($A$6,'Eval 1'!$D$6:$W$82,20,FALSE)</f>
        <v>-</v>
      </c>
      <c r="D28" s="81" t="str">
        <f>HLOOKUP($A$6,'Eval 2'!$D$6:$W$82,20,FALSE)</f>
        <v>-</v>
      </c>
      <c r="E28" s="81" t="str">
        <f>HLOOKUP($A$6,'Eval 3'!$D$6:$W$82,20,FALSE)</f>
        <v>-</v>
      </c>
      <c r="F28" s="224"/>
      <c r="G28" s="224"/>
      <c r="H28" s="225"/>
    </row>
    <row r="29" spans="1:8" s="3" customFormat="1" ht="15" customHeight="1" x14ac:dyDescent="0.2">
      <c r="A29" s="221"/>
      <c r="B29" s="122" t="str">
        <f>'Eval 1'!B26</f>
        <v>Rebound control: off stick</v>
      </c>
      <c r="C29" s="81" t="str">
        <f>HLOOKUP($A$6,'Eval 1'!$D$6:$W$82,21,FALSE)</f>
        <v>-</v>
      </c>
      <c r="D29" s="81" t="str">
        <f>HLOOKUP($A$6,'Eval 2'!$D$6:$W$82,21,FALSE)</f>
        <v>-</v>
      </c>
      <c r="E29" s="81" t="str">
        <f>HLOOKUP($A$6,'Eval 3'!$D$6:$W$82,21,FALSE)</f>
        <v>-</v>
      </c>
      <c r="F29" s="224"/>
      <c r="G29" s="224"/>
      <c r="H29" s="225"/>
    </row>
    <row r="30" spans="1:8" s="3" customFormat="1" ht="15" customHeight="1" x14ac:dyDescent="0.2">
      <c r="A30" s="221"/>
      <c r="B30" s="122" t="str">
        <f>'Eval 1'!B27</f>
        <v>Rebound control off pads</v>
      </c>
      <c r="C30" s="81" t="str">
        <f>HLOOKUP($A$6,'Eval 1'!$D$6:$W$82,22,FALSE)</f>
        <v>-</v>
      </c>
      <c r="D30" s="81" t="str">
        <f>HLOOKUP($A$6,'Eval 2'!$D$6:$W$82,22,FALSE)</f>
        <v>-</v>
      </c>
      <c r="E30" s="81" t="str">
        <f>HLOOKUP($A$6,'Eval 3'!$D$6:$W$82,22,FALSE)</f>
        <v>-</v>
      </c>
      <c r="F30" s="224"/>
      <c r="G30" s="224"/>
      <c r="H30" s="225"/>
    </row>
    <row r="31" spans="1:8" s="3" customFormat="1" ht="15" customHeight="1" x14ac:dyDescent="0.2">
      <c r="A31" s="221"/>
      <c r="B31" s="122" t="str">
        <f>'Eval 1'!B28</f>
        <v>Ability to butterfly at appropriate time</v>
      </c>
      <c r="C31" s="81" t="str">
        <f>HLOOKUP($A$6,'Eval 1'!$D$6:$W$82,23,FALSE)</f>
        <v>-</v>
      </c>
      <c r="D31" s="81" t="str">
        <f>HLOOKUP($A$6,'Eval 2'!$D$6:$W$82,23,FALSE)</f>
        <v>-</v>
      </c>
      <c r="E31" s="81" t="str">
        <f>HLOOKUP($A$6,'Eval 3'!$D$6:$W$82,23,FALSE)</f>
        <v>-</v>
      </c>
      <c r="F31" s="224"/>
      <c r="G31" s="224"/>
      <c r="H31" s="225"/>
    </row>
    <row r="32" spans="1:8" s="3" customFormat="1" ht="15" customHeight="1" x14ac:dyDescent="0.2">
      <c r="A32" s="221"/>
      <c r="B32" s="122" t="str">
        <f>'Eval 1'!B29</f>
        <v>Ability to maintain balance</v>
      </c>
      <c r="C32" s="81" t="str">
        <f>HLOOKUP($A$6,'Eval 1'!$D$6:$W$82,24,FALSE)</f>
        <v>-</v>
      </c>
      <c r="D32" s="81" t="str">
        <f>HLOOKUP($A$6,'Eval 2'!$D$6:$W$82,24,FALSE)</f>
        <v>-</v>
      </c>
      <c r="E32" s="81" t="str">
        <f>HLOOKUP($A$6,'Eval 3'!$D$6:$W$82,24,FALSE)</f>
        <v>-</v>
      </c>
      <c r="F32" s="224"/>
      <c r="G32" s="224"/>
      <c r="H32" s="225"/>
    </row>
    <row r="33" spans="1:8" s="3" customFormat="1" ht="15" customHeight="1" x14ac:dyDescent="0.2">
      <c r="A33" s="221"/>
      <c r="B33" s="122" t="str">
        <f>'Eval 1'!B30</f>
        <v>Quickness of blocker</v>
      </c>
      <c r="C33" s="81" t="str">
        <f>HLOOKUP($A$6,'Eval 1'!$D$6:$W$82,25,FALSE)</f>
        <v>-</v>
      </c>
      <c r="D33" s="81" t="str">
        <f>HLOOKUP($A$6,'Eval 2'!$D$6:$W$82,25,FALSE)</f>
        <v>-</v>
      </c>
      <c r="E33" s="81" t="str">
        <f>HLOOKUP($A$6,'Eval 3'!$D$6:$W$82,25,FALSE)</f>
        <v>-</v>
      </c>
      <c r="F33" s="224"/>
      <c r="G33" s="224"/>
      <c r="H33" s="225"/>
    </row>
    <row r="34" spans="1:8" s="3" customFormat="1" ht="15" customHeight="1" x14ac:dyDescent="0.2">
      <c r="A34" s="221"/>
      <c r="B34" s="122" t="str">
        <f>'Eval 1'!B31</f>
        <v>Quickness of catcher</v>
      </c>
      <c r="C34" s="81" t="str">
        <f>HLOOKUP($A$6,'Eval 1'!$D$6:$W$82,26,FALSE)</f>
        <v>-</v>
      </c>
      <c r="D34" s="81" t="str">
        <f>HLOOKUP($A$6,'Eval 2'!$D$6:$W$82,26,FALSE)</f>
        <v>-</v>
      </c>
      <c r="E34" s="81" t="str">
        <f>HLOOKUP($A$6,'Eval 3'!$D$6:$W$82,26,FALSE)</f>
        <v>-</v>
      </c>
      <c r="F34" s="224"/>
      <c r="G34" s="224"/>
      <c r="H34" s="225"/>
    </row>
    <row r="35" spans="1:8" s="3" customFormat="1" ht="15" customHeight="1" x14ac:dyDescent="0.2">
      <c r="A35" s="221"/>
      <c r="B35" s="122" t="str">
        <f>'Eval 1'!B32</f>
        <v>Position of blocker</v>
      </c>
      <c r="C35" s="81" t="str">
        <f>HLOOKUP($A$6,'Eval 1'!$D$6:$W$82,27,FALSE)</f>
        <v>-</v>
      </c>
      <c r="D35" s="81" t="str">
        <f>HLOOKUP($A$6,'Eval 2'!$D$6:$W$82,27,FALSE)</f>
        <v>-</v>
      </c>
      <c r="E35" s="81" t="str">
        <f>HLOOKUP($A$6,'Eval 3'!$D$6:$W$82,27,FALSE)</f>
        <v>-</v>
      </c>
      <c r="F35" s="224"/>
      <c r="G35" s="224"/>
      <c r="H35" s="225"/>
    </row>
    <row r="36" spans="1:8" s="3" customFormat="1" ht="15" customHeight="1" x14ac:dyDescent="0.2">
      <c r="A36" s="221"/>
      <c r="B36" s="122" t="str">
        <f>'Eval 1'!B33</f>
        <v>Position of catcher</v>
      </c>
      <c r="C36" s="81" t="str">
        <f>HLOOKUP($A$6,'Eval 1'!$D$6:$W$82,28,FALSE)</f>
        <v>-</v>
      </c>
      <c r="D36" s="81" t="str">
        <f>HLOOKUP($A$6,'Eval 2'!$D$6:$W$82,28,FALSE)</f>
        <v>-</v>
      </c>
      <c r="E36" s="81" t="str">
        <f>HLOOKUP($A$6,'Eval 3'!$D$6:$W$82,28,FALSE)</f>
        <v>-</v>
      </c>
      <c r="F36" s="224"/>
      <c r="G36" s="224"/>
      <c r="H36" s="225"/>
    </row>
    <row r="37" spans="1:8" s="3" customFormat="1" ht="15" customHeight="1" x14ac:dyDescent="0.2">
      <c r="A37" s="221"/>
      <c r="B37" s="122" t="str">
        <f>'Eval 1'!B34</f>
        <v>Rebound control: blocker</v>
      </c>
      <c r="C37" s="81" t="str">
        <f>HLOOKUP($A$6,'Eval 1'!$D$6:$W$82,29,FALSE)</f>
        <v>-</v>
      </c>
      <c r="D37" s="81" t="str">
        <f>HLOOKUP($A$6,'Eval 2'!$D$6:$W$82,29,FALSE)</f>
        <v>-</v>
      </c>
      <c r="E37" s="81" t="str">
        <f>HLOOKUP($A$6,'Eval 3'!$D$6:$W$82,29,FALSE)</f>
        <v>-</v>
      </c>
      <c r="F37" s="224"/>
      <c r="G37" s="224"/>
      <c r="H37" s="225"/>
    </row>
    <row r="38" spans="1:8" s="3" customFormat="1" ht="15" customHeight="1" x14ac:dyDescent="0.2">
      <c r="A38" s="221"/>
      <c r="B38" s="122" t="str">
        <f>'Eval 1'!B35</f>
        <v>Rebound control: catcher</v>
      </c>
      <c r="C38" s="81" t="str">
        <f>HLOOKUP($A$6,'Eval 1'!$D$6:$W$82,30,FALSE)</f>
        <v>-</v>
      </c>
      <c r="D38" s="81" t="str">
        <f>HLOOKUP($A$6,'Eval 2'!$D$6:$W$82,30,FALSE)</f>
        <v>-</v>
      </c>
      <c r="E38" s="81" t="str">
        <f>HLOOKUP($A$6,'Eval 3'!$D$6:$W$82,30,FALSE)</f>
        <v>-</v>
      </c>
      <c r="F38" s="224"/>
      <c r="G38" s="224"/>
      <c r="H38" s="225"/>
    </row>
    <row r="39" spans="1:8" s="3" customFormat="1" ht="15" customHeight="1" x14ac:dyDescent="0.2">
      <c r="A39" s="221"/>
      <c r="B39" s="122" t="str">
        <f>'Eval 1'!B36</f>
        <v>Rebound control: chest</v>
      </c>
      <c r="C39" s="81" t="str">
        <f>HLOOKUP($A$6,'Eval 1'!$D$6:$W$82,31,FALSE)</f>
        <v>-</v>
      </c>
      <c r="D39" s="81" t="str">
        <f>HLOOKUP($A$6,'Eval 2'!$D$6:$W$82,31,FALSE)</f>
        <v>-</v>
      </c>
      <c r="E39" s="81" t="str">
        <f>HLOOKUP($A$6,'Eval 3'!$D$6:$W$82,31,FALSE)</f>
        <v>-</v>
      </c>
      <c r="F39" s="224"/>
      <c r="G39" s="224"/>
      <c r="H39" s="225"/>
    </row>
    <row r="40" spans="1:8" s="3" customFormat="1" ht="15" customHeight="1" x14ac:dyDescent="0.2">
      <c r="A40" s="221"/>
      <c r="B40" s="122" t="str">
        <f>'Eval 1'!B37</f>
        <v>Passing / clearing</v>
      </c>
      <c r="C40" s="81" t="str">
        <f>HLOOKUP($A$6,'Eval 1'!$D$6:$W$82,32,FALSE)</f>
        <v>-</v>
      </c>
      <c r="D40" s="81" t="str">
        <f>HLOOKUP($A$6,'Eval 2'!$D$6:$W$82,32,FALSE)</f>
        <v>-</v>
      </c>
      <c r="E40" s="81" t="str">
        <f>HLOOKUP($A$6,'Eval 3'!$D$6:$W$82,32,FALSE)</f>
        <v>-</v>
      </c>
      <c r="F40" s="224"/>
      <c r="G40" s="224"/>
      <c r="H40" s="225"/>
    </row>
    <row r="41" spans="1:8" s="3" customFormat="1" ht="15" customHeight="1" thickBot="1" x14ac:dyDescent="0.25">
      <c r="A41" s="221"/>
      <c r="B41" s="123" t="str">
        <f>'Eval 1'!B38</f>
        <v>Puck playing ability</v>
      </c>
      <c r="C41" s="124" t="str">
        <f>HLOOKUP($A$6,'Eval 1'!$D$6:$W$82,33,FALSE)</f>
        <v>-</v>
      </c>
      <c r="D41" s="124" t="str">
        <f>HLOOKUP($A$6,'Eval 2'!$D$6:$W$82,33,FALSE)</f>
        <v>-</v>
      </c>
      <c r="E41" s="124" t="str">
        <f>HLOOKUP($A$6,'Eval 3'!$D$6:$W$82,33,FALSE)</f>
        <v>-</v>
      </c>
      <c r="F41" s="222"/>
      <c r="G41" s="222"/>
      <c r="H41" s="223"/>
    </row>
    <row r="42" spans="1:8" s="3" customFormat="1" ht="15" customHeight="1" thickBot="1" x14ac:dyDescent="0.25">
      <c r="A42" s="79"/>
      <c r="B42" s="105"/>
      <c r="C42" s="119"/>
      <c r="D42" s="119"/>
      <c r="E42" s="119"/>
      <c r="F42" s="230"/>
      <c r="G42" s="230"/>
      <c r="H42" s="230"/>
    </row>
    <row r="43" spans="1:8" s="3" customFormat="1" ht="15" customHeight="1" x14ac:dyDescent="0.2">
      <c r="A43" s="221" t="s">
        <v>36</v>
      </c>
      <c r="B43" s="120" t="str">
        <f>'Eval 1'!B40</f>
        <v>Knows position at all times</v>
      </c>
      <c r="C43" s="121" t="str">
        <f>HLOOKUP($A$6,'Eval 1'!$D$6:$W$82,35,FALSE)</f>
        <v>-</v>
      </c>
      <c r="D43" s="121" t="str">
        <f>HLOOKUP($A$6,'Eval 2'!$D$6:$W$82,35,FALSE)</f>
        <v>-</v>
      </c>
      <c r="E43" s="121" t="str">
        <f>HLOOKUP($A$6,'Eval 3'!$D$6:$W$82,35,FALSE)</f>
        <v>-</v>
      </c>
      <c r="F43" s="231"/>
      <c r="G43" s="231"/>
      <c r="H43" s="232"/>
    </row>
    <row r="44" spans="1:8" s="3" customFormat="1" ht="15" customHeight="1" x14ac:dyDescent="0.2">
      <c r="A44" s="221"/>
      <c r="B44" s="122" t="str">
        <f>'Eval 1'!B41</f>
        <v>Assumes neutral position at top edge of crease</v>
      </c>
      <c r="C44" s="81" t="str">
        <f>HLOOKUP($A$6,'Eval 1'!$D$6:$W$82,36,FALSE)</f>
        <v>-</v>
      </c>
      <c r="D44" s="81" t="str">
        <f>HLOOKUP($A$6,'Eval 2'!$D$6:$W$82,36,FALSE)</f>
        <v>-</v>
      </c>
      <c r="E44" s="81" t="str">
        <f>HLOOKUP($A$6,'Eval 3'!$D$6:$W$82,36,FALSE)</f>
        <v>-</v>
      </c>
      <c r="F44" s="224"/>
      <c r="G44" s="224"/>
      <c r="H44" s="225"/>
    </row>
    <row r="45" spans="1:8" s="3" customFormat="1" ht="15" customHeight="1" x14ac:dyDescent="0.2">
      <c r="A45" s="221"/>
      <c r="B45" s="122" t="str">
        <f>'Eval 1'!B42</f>
        <v>Positions self properly prior to shot</v>
      </c>
      <c r="C45" s="81" t="str">
        <f>HLOOKUP($A$6,'Eval 1'!$D$6:$W$82,37,FALSE)</f>
        <v>-</v>
      </c>
      <c r="D45" s="81" t="str">
        <f>HLOOKUP($A$6,'Eval 2'!$D$6:$W$82,37,FALSE)</f>
        <v>-</v>
      </c>
      <c r="E45" s="81" t="str">
        <f>HLOOKUP($A$6,'Eval 3'!$D$6:$W$82,37,FALSE)</f>
        <v>-</v>
      </c>
      <c r="F45" s="224"/>
      <c r="G45" s="224"/>
      <c r="H45" s="225"/>
    </row>
    <row r="46" spans="1:8" s="3" customFormat="1" ht="15" customHeight="1" x14ac:dyDescent="0.2">
      <c r="A46" s="221"/>
      <c r="B46" s="122" t="str">
        <f>'Eval 1'!B43</f>
        <v>Ability to orient self instantly</v>
      </c>
      <c r="C46" s="81" t="str">
        <f>HLOOKUP($A$6,'Eval 1'!$D$6:$W$82,38,FALSE)</f>
        <v>-</v>
      </c>
      <c r="D46" s="81" t="str">
        <f>HLOOKUP($A$6,'Eval 2'!$D$6:$W$82,38,FALSE)</f>
        <v>-</v>
      </c>
      <c r="E46" s="81" t="str">
        <f>HLOOKUP($A$6,'Eval 3'!$D$6:$W$82,38,FALSE)</f>
        <v>-</v>
      </c>
      <c r="F46" s="224"/>
      <c r="G46" s="224"/>
      <c r="H46" s="225"/>
    </row>
    <row r="47" spans="1:8" s="3" customFormat="1" ht="15" customHeight="1" x14ac:dyDescent="0.2">
      <c r="A47" s="221"/>
      <c r="B47" s="122" t="str">
        <f>'Eval 1'!B44</f>
        <v>Lines up properly on puck</v>
      </c>
      <c r="C47" s="81" t="str">
        <f>HLOOKUP($A$6,'Eval 1'!$D$6:$W$82,39,FALSE)</f>
        <v>-</v>
      </c>
      <c r="D47" s="81" t="str">
        <f>HLOOKUP($A$6,'Eval 2'!$D$6:$W$82,39,FALSE)</f>
        <v>-</v>
      </c>
      <c r="E47" s="81" t="str">
        <f>HLOOKUP($A$6,'Eval 3'!$D$6:$W$82,39,FALSE)</f>
        <v>-</v>
      </c>
      <c r="F47" s="224"/>
      <c r="G47" s="224"/>
      <c r="H47" s="225"/>
    </row>
    <row r="48" spans="1:8" s="3" customFormat="1" ht="15" customHeight="1" x14ac:dyDescent="0.2">
      <c r="A48" s="221"/>
      <c r="B48" s="122" t="str">
        <f>'Eval 1'!B45</f>
        <v>Knowledge of shooter’s options</v>
      </c>
      <c r="C48" s="81" t="str">
        <f>HLOOKUP($A$6,'Eval 1'!$D$6:$W$82,40,FALSE)</f>
        <v>-</v>
      </c>
      <c r="D48" s="81" t="str">
        <f>HLOOKUP($A$6,'Eval 2'!$D$6:$W$82,40,FALSE)</f>
        <v>-</v>
      </c>
      <c r="E48" s="81" t="str">
        <f>HLOOKUP($A$6,'Eval 3'!$D$6:$W$82,40,FALSE)</f>
        <v>-</v>
      </c>
      <c r="F48" s="224"/>
      <c r="G48" s="224"/>
      <c r="H48" s="225"/>
    </row>
    <row r="49" spans="1:8" s="3" customFormat="1" ht="15" customHeight="1" x14ac:dyDescent="0.2">
      <c r="A49" s="221"/>
      <c r="B49" s="122" t="str">
        <f>'Eval 1'!B46</f>
        <v>Looks for potential shooter</v>
      </c>
      <c r="C49" s="81" t="str">
        <f>HLOOKUP($A$6,'Eval 1'!$D$6:$W$82,41,FALSE)</f>
        <v>-</v>
      </c>
      <c r="D49" s="81" t="str">
        <f>HLOOKUP($A$6,'Eval 2'!$D$6:$W$82,41,FALSE)</f>
        <v>-</v>
      </c>
      <c r="E49" s="81" t="str">
        <f>HLOOKUP($A$6,'Eval 3'!$D$6:$W$82,41,FALSE)</f>
        <v>-</v>
      </c>
      <c r="F49" s="224"/>
      <c r="G49" s="224"/>
      <c r="H49" s="225"/>
    </row>
    <row r="50" spans="1:8" s="3" customFormat="1" ht="15" customHeight="1" x14ac:dyDescent="0.2">
      <c r="A50" s="221"/>
      <c r="B50" s="122" t="str">
        <f>'Eval 1'!B47</f>
        <v>Lines up properly in ready position</v>
      </c>
      <c r="C50" s="81" t="str">
        <f>HLOOKUP($A$6,'Eval 1'!$D$6:$W$82,42,FALSE)</f>
        <v>-</v>
      </c>
      <c r="D50" s="81" t="str">
        <f>HLOOKUP($A$6,'Eval 2'!$D$6:$W$82,42,FALSE)</f>
        <v>-</v>
      </c>
      <c r="E50" s="81" t="str">
        <f>HLOOKUP($A$6,'Eval 3'!$D$6:$W$82,42,FALSE)</f>
        <v>-</v>
      </c>
      <c r="F50" s="224"/>
      <c r="G50" s="224"/>
      <c r="H50" s="225"/>
    </row>
    <row r="51" spans="1:8" s="3" customFormat="1" ht="15" customHeight="1" x14ac:dyDescent="0.2">
      <c r="A51" s="221"/>
      <c r="B51" s="122" t="str">
        <f>'Eval 1'!B48</f>
        <v>Ability to locate potential shooters</v>
      </c>
      <c r="C51" s="81" t="str">
        <f>HLOOKUP($A$6,'Eval 1'!$D$6:$W$82,43,FALSE)</f>
        <v>-</v>
      </c>
      <c r="D51" s="81" t="str">
        <f>HLOOKUP($A$6,'Eval 2'!$D$6:$W$82,43,FALSE)</f>
        <v>-</v>
      </c>
      <c r="E51" s="81" t="str">
        <f>HLOOKUP($A$6,'Eval 3'!$D$6:$W$82,43,FALSE)</f>
        <v>-</v>
      </c>
      <c r="F51" s="224"/>
      <c r="G51" s="224"/>
      <c r="H51" s="225"/>
    </row>
    <row r="52" spans="1:8" s="3" customFormat="1" ht="15" customHeight="1" x14ac:dyDescent="0.2">
      <c r="A52" s="221"/>
      <c r="B52" s="122" t="str">
        <f>'Eval 1'!B49</f>
        <v>Position with respect to potential deflectors</v>
      </c>
      <c r="C52" s="81" t="str">
        <f>HLOOKUP($A$6,'Eval 1'!$D$6:$W$82,44,FALSE)</f>
        <v>-</v>
      </c>
      <c r="D52" s="81" t="str">
        <f>HLOOKUP($A$6,'Eval 2'!$D$6:$W$82,44,FALSE)</f>
        <v>-</v>
      </c>
      <c r="E52" s="81" t="str">
        <f>HLOOKUP($A$6,'Eval 3'!$D$6:$W$82,44,FALSE)</f>
        <v>-</v>
      </c>
      <c r="F52" s="224"/>
      <c r="G52" s="224"/>
      <c r="H52" s="225"/>
    </row>
    <row r="53" spans="1:8" s="3" customFormat="1" ht="15" customHeight="1" x14ac:dyDescent="0.2">
      <c r="A53" s="221"/>
      <c r="B53" s="122" t="str">
        <f>'Eval 1'!B50</f>
        <v>Works hard to find puck</v>
      </c>
      <c r="C53" s="81" t="str">
        <f>HLOOKUP($A$6,'Eval 1'!$D$6:$W$82,45,FALSE)</f>
        <v>-</v>
      </c>
      <c r="D53" s="81" t="str">
        <f>HLOOKUP($A$6,'Eval 2'!$D$6:$W$82,45,FALSE)</f>
        <v>-</v>
      </c>
      <c r="E53" s="81" t="str">
        <f>HLOOKUP($A$6,'Eval 3'!$D$6:$W$82,45,FALSE)</f>
        <v>-</v>
      </c>
      <c r="F53" s="224"/>
      <c r="G53" s="224"/>
      <c r="H53" s="225"/>
    </row>
    <row r="54" spans="1:8" s="3" customFormat="1" ht="15" customHeight="1" x14ac:dyDescent="0.2">
      <c r="A54" s="221"/>
      <c r="B54" s="122" t="str">
        <f>'Eval 1'!B51</f>
        <v>Use of body</v>
      </c>
      <c r="C54" s="81" t="str">
        <f>HLOOKUP($A$6,'Eval 1'!$D$6:$W$82,46,FALSE)</f>
        <v>-</v>
      </c>
      <c r="D54" s="81" t="str">
        <f>HLOOKUP($A$6,'Eval 2'!$D$6:$W$82,46,FALSE)</f>
        <v>-</v>
      </c>
      <c r="E54" s="81" t="str">
        <f>HLOOKUP($A$6,'Eval 3'!$D$6:$W$82,46,FALSE)</f>
        <v>-</v>
      </c>
      <c r="F54" s="224"/>
      <c r="G54" s="224"/>
      <c r="H54" s="225"/>
    </row>
    <row r="55" spans="1:8" s="3" customFormat="1" ht="15" customHeight="1" x14ac:dyDescent="0.2">
      <c r="A55" s="221"/>
      <c r="B55" s="122" t="str">
        <f>'Eval 1'!B52</f>
        <v>Reaction to change of direction</v>
      </c>
      <c r="C55" s="81" t="str">
        <f>HLOOKUP($A$6,'Eval 1'!$D$6:$W$82,47,FALSE)</f>
        <v>-</v>
      </c>
      <c r="D55" s="81" t="str">
        <f>HLOOKUP($A$6,'Eval 2'!$D$6:$W$82,47,FALSE)</f>
        <v>-</v>
      </c>
      <c r="E55" s="81" t="str">
        <f>HLOOKUP($A$6,'Eval 3'!$D$6:$W$82,47,FALSE)</f>
        <v>-</v>
      </c>
      <c r="F55" s="224"/>
      <c r="G55" s="224"/>
      <c r="H55" s="225"/>
    </row>
    <row r="56" spans="1:8" s="3" customFormat="1" ht="15" customHeight="1" x14ac:dyDescent="0.2">
      <c r="A56" s="221"/>
      <c r="B56" s="122" t="str">
        <f>'Eval 1'!B53</f>
        <v>Control of rebounds</v>
      </c>
      <c r="C56" s="81" t="str">
        <f>HLOOKUP($A$6,'Eval 1'!$D$6:$W$82,48,FALSE)</f>
        <v>-</v>
      </c>
      <c r="D56" s="81" t="str">
        <f>HLOOKUP($A$6,'Eval 2'!$D$6:$W$82,48,FALSE)</f>
        <v>-</v>
      </c>
      <c r="E56" s="81" t="str">
        <f>HLOOKUP($A$6,'Eval 3'!$D$6:$W$82,48,FALSE)</f>
        <v>-</v>
      </c>
      <c r="F56" s="224"/>
      <c r="G56" s="224"/>
      <c r="H56" s="225"/>
    </row>
    <row r="57" spans="1:8" s="3" customFormat="1" ht="15" customHeight="1" x14ac:dyDescent="0.2">
      <c r="A57" s="221"/>
      <c r="B57" s="122" t="str">
        <f>'Eval 1'!B54</f>
        <v>Position self properly (play behind net, corner)</v>
      </c>
      <c r="C57" s="81" t="str">
        <f>HLOOKUP($A$6,'Eval 1'!$D$6:$W$82,49,FALSE)</f>
        <v>-</v>
      </c>
      <c r="D57" s="81" t="str">
        <f>HLOOKUP($A$6,'Eval 2'!$D$6:$W$82,49,FALSE)</f>
        <v>-</v>
      </c>
      <c r="E57" s="81" t="str">
        <f>HLOOKUP($A$6,'Eval 3'!$D$6:$W$82,49,FALSE)</f>
        <v>-</v>
      </c>
      <c r="F57" s="224"/>
      <c r="G57" s="224"/>
      <c r="H57" s="225"/>
    </row>
    <row r="58" spans="1:8" s="3" customFormat="1" ht="15" customHeight="1" x14ac:dyDescent="0.2">
      <c r="A58" s="221"/>
      <c r="B58" s="122" t="str">
        <f>'Eval 1'!B55</f>
        <v>Lateral mobility-post to post movement</v>
      </c>
      <c r="C58" s="81" t="str">
        <f>HLOOKUP($A$6,'Eval 1'!$D$6:$W$82,50,FALSE)</f>
        <v>-</v>
      </c>
      <c r="D58" s="81" t="str">
        <f>HLOOKUP($A$6,'Eval 2'!$D$6:$W$82,50,FALSE)</f>
        <v>-</v>
      </c>
      <c r="E58" s="81" t="str">
        <f>HLOOKUP($A$6,'Eval 3'!$D$6:$W$82,50,FALSE)</f>
        <v>-</v>
      </c>
      <c r="F58" s="224"/>
      <c r="G58" s="224"/>
      <c r="H58" s="225"/>
    </row>
    <row r="59" spans="1:8" s="3" customFormat="1" ht="15" customHeight="1" x14ac:dyDescent="0.2">
      <c r="A59" s="221"/>
      <c r="B59" s="122" t="str">
        <f>'Eval 1'!B56</f>
        <v>Use of stick to decrease scoring opportunities</v>
      </c>
      <c r="C59" s="81" t="str">
        <f>HLOOKUP($A$6,'Eval 1'!$D$6:$W$82,51,FALSE)</f>
        <v>-</v>
      </c>
      <c r="D59" s="81" t="str">
        <f>HLOOKUP($A$6,'Eval 2'!$D$6:$W$82,51,FALSE)</f>
        <v>-</v>
      </c>
      <c r="E59" s="81" t="str">
        <f>HLOOKUP($A$6,'Eval 3'!$D$6:$W$82,51,FALSE)</f>
        <v>-</v>
      </c>
      <c r="F59" s="224"/>
      <c r="G59" s="224"/>
      <c r="H59" s="225"/>
    </row>
    <row r="60" spans="1:8" s="3" customFormat="1" ht="15" customHeight="1" thickBot="1" x14ac:dyDescent="0.25">
      <c r="A60" s="221"/>
      <c r="B60" s="123" t="str">
        <f>'Eval 1'!B57</f>
        <v>Ability to challenge slot pass</v>
      </c>
      <c r="C60" s="124" t="str">
        <f>HLOOKUP($A$6,'Eval 1'!$D$6:$W$82,52,FALSE)</f>
        <v>-</v>
      </c>
      <c r="D60" s="124" t="str">
        <f>HLOOKUP($A$6,'Eval 2'!$D$6:$W$82,52,FALSE)</f>
        <v>-</v>
      </c>
      <c r="E60" s="124" t="str">
        <f>HLOOKUP($A$6,'Eval 3'!$D$6:$W$82,52,FALSE)</f>
        <v>-</v>
      </c>
      <c r="F60" s="222"/>
      <c r="G60" s="222"/>
      <c r="H60" s="223"/>
    </row>
    <row r="61" spans="1:8" s="3" customFormat="1" ht="15" customHeight="1" thickBot="1" x14ac:dyDescent="0.25">
      <c r="A61" s="79"/>
      <c r="B61" s="105"/>
      <c r="C61" s="119"/>
      <c r="D61" s="119"/>
      <c r="E61" s="119"/>
      <c r="F61" s="230"/>
      <c r="G61" s="230"/>
      <c r="H61" s="230"/>
    </row>
    <row r="62" spans="1:8" s="3" customFormat="1" ht="15" customHeight="1" x14ac:dyDescent="0.2">
      <c r="A62" s="221" t="s">
        <v>37</v>
      </c>
      <c r="B62" s="120" t="str">
        <f>'Eval 1'!B59</f>
        <v>Alert at all times</v>
      </c>
      <c r="C62" s="121" t="str">
        <f>HLOOKUP($A$6,'Eval 1'!$D$6:$W$82,54,FALSE)</f>
        <v>-</v>
      </c>
      <c r="D62" s="121" t="str">
        <f>HLOOKUP($A$6,'Eval 2'!$D$6:$W$82,54,FALSE)</f>
        <v>-</v>
      </c>
      <c r="E62" s="121" t="str">
        <f>HLOOKUP($A$6,'Eval 3'!$D$6:$W$82,54,FALSE)</f>
        <v>-</v>
      </c>
      <c r="F62" s="231"/>
      <c r="G62" s="231"/>
      <c r="H62" s="232"/>
    </row>
    <row r="63" spans="1:8" s="3" customFormat="1" ht="15" customHeight="1" x14ac:dyDescent="0.2">
      <c r="A63" s="221"/>
      <c r="B63" s="122" t="str">
        <f>'Eval 1'!B60</f>
        <v>Follows puck at all times</v>
      </c>
      <c r="C63" s="81" t="str">
        <f>HLOOKUP($A$6,'Eval 1'!$D$6:$W$82,55,FALSE)</f>
        <v>-</v>
      </c>
      <c r="D63" s="81" t="str">
        <f>HLOOKUP($A$6,'Eval 2'!$D$6:$W$82,55,FALSE)</f>
        <v>-</v>
      </c>
      <c r="E63" s="81" t="str">
        <f>HLOOKUP($A$6,'Eval 3'!$D$6:$W$82,55,FALSE)</f>
        <v>-</v>
      </c>
      <c r="F63" s="224"/>
      <c r="G63" s="224"/>
      <c r="H63" s="225"/>
    </row>
    <row r="64" spans="1:8" s="3" customFormat="1" ht="15" customHeight="1" x14ac:dyDescent="0.2">
      <c r="A64" s="221"/>
      <c r="B64" s="122" t="str">
        <f>'Eval 1'!B61</f>
        <v>Maintains conc. despite bad plays/early goals</v>
      </c>
      <c r="C64" s="81" t="str">
        <f>HLOOKUP($A$6,'Eval 1'!$D$6:$W$82,56,FALSE)</f>
        <v>-</v>
      </c>
      <c r="D64" s="81" t="str">
        <f>HLOOKUP($A$6,'Eval 2'!$D$6:$W$82,56,FALSE)</f>
        <v>-</v>
      </c>
      <c r="E64" s="81" t="str">
        <f>HLOOKUP($A$6,'Eval 3'!$D$6:$W$82,56,FALSE)</f>
        <v>-</v>
      </c>
      <c r="F64" s="224"/>
      <c r="G64" s="224"/>
      <c r="H64" s="225"/>
    </row>
    <row r="65" spans="1:8" s="3" customFormat="1" ht="15" customHeight="1" x14ac:dyDescent="0.2">
      <c r="A65" s="221"/>
      <c r="B65" s="122" t="str">
        <f>'Eval 1'!B62</f>
        <v>Understands offensive team play options</v>
      </c>
      <c r="C65" s="81" t="str">
        <f>HLOOKUP($A$6,'Eval 1'!$D$6:$W$82,57,FALSE)</f>
        <v>-</v>
      </c>
      <c r="D65" s="81" t="str">
        <f>HLOOKUP($A$6,'Eval 2'!$D$6:$W$82,57,FALSE)</f>
        <v>-</v>
      </c>
      <c r="E65" s="81" t="str">
        <f>HLOOKUP($A$6,'Eval 3'!$D$6:$W$82,57,FALSE)</f>
        <v>-</v>
      </c>
      <c r="F65" s="224"/>
      <c r="G65" s="224"/>
      <c r="H65" s="225"/>
    </row>
    <row r="66" spans="1:8" s="3" customFormat="1" ht="15" customHeight="1" x14ac:dyDescent="0.2">
      <c r="A66" s="221"/>
      <c r="B66" s="122" t="str">
        <f>'Eval 1'!B63</f>
        <v>Able to pick up open man</v>
      </c>
      <c r="C66" s="81" t="str">
        <f>HLOOKUP($A$6,'Eval 1'!$D$6:$W$82,58,FALSE)</f>
        <v>-</v>
      </c>
      <c r="D66" s="81" t="str">
        <f>HLOOKUP($A$6,'Eval 2'!$D$6:$W$82,58,FALSE)</f>
        <v>-</v>
      </c>
      <c r="E66" s="81" t="str">
        <f>HLOOKUP($A$6,'Eval 3'!$D$6:$W$82,58,FALSE)</f>
        <v>-</v>
      </c>
      <c r="F66" s="224"/>
      <c r="G66" s="224"/>
      <c r="H66" s="225"/>
    </row>
    <row r="67" spans="1:8" s="3" customFormat="1" ht="15" customHeight="1" x14ac:dyDescent="0.2">
      <c r="A67" s="221"/>
      <c r="B67" s="122" t="str">
        <f>'Eval 1'!B64</f>
        <v>Able to read shooter</v>
      </c>
      <c r="C67" s="81" t="str">
        <f>HLOOKUP($A$6,'Eval 1'!$D$6:$W$82,59,FALSE)</f>
        <v>-</v>
      </c>
      <c r="D67" s="81" t="str">
        <f>HLOOKUP($A$6,'Eval 2'!$D$6:$W$82,59,FALSE)</f>
        <v>-</v>
      </c>
      <c r="E67" s="81" t="str">
        <f>HLOOKUP($A$6,'Eval 3'!$D$6:$W$82,59,FALSE)</f>
        <v>-</v>
      </c>
      <c r="F67" s="224"/>
      <c r="G67" s="224"/>
      <c r="H67" s="225"/>
    </row>
    <row r="68" spans="1:8" s="3" customFormat="1" ht="15" customHeight="1" x14ac:dyDescent="0.2">
      <c r="A68" s="221"/>
      <c r="B68" s="122" t="str">
        <f>'Eval 1'!B65</f>
        <v>Finds puck in scramble</v>
      </c>
      <c r="C68" s="81" t="str">
        <f>HLOOKUP($A$6,'Eval 1'!$D$6:$W$82,60,FALSE)</f>
        <v>-</v>
      </c>
      <c r="D68" s="81" t="str">
        <f>HLOOKUP($A$6,'Eval 2'!$D$6:$W$82,60,FALSE)</f>
        <v>-</v>
      </c>
      <c r="E68" s="81" t="str">
        <f>HLOOKUP($A$6,'Eval 3'!$D$6:$W$82,60,FALSE)</f>
        <v>-</v>
      </c>
      <c r="F68" s="224"/>
      <c r="G68" s="224"/>
      <c r="H68" s="225"/>
    </row>
    <row r="69" spans="1:8" s="3" customFormat="1" ht="15" customHeight="1" x14ac:dyDescent="0.2">
      <c r="A69" s="221"/>
      <c r="B69" s="122" t="str">
        <f>'Eval 1'!B66</f>
        <v>Able to make key saves</v>
      </c>
      <c r="C69" s="81" t="str">
        <f>HLOOKUP($A$6,'Eval 1'!$D$6:$W$82,61,FALSE)</f>
        <v>-</v>
      </c>
      <c r="D69" s="81" t="str">
        <f>HLOOKUP($A$6,'Eval 2'!$D$6:$W$82,61,FALSE)</f>
        <v>-</v>
      </c>
      <c r="E69" s="81" t="str">
        <f>HLOOKUP($A$6,'Eval 3'!$D$6:$W$82,61,FALSE)</f>
        <v>-</v>
      </c>
      <c r="F69" s="224"/>
      <c r="G69" s="224"/>
      <c r="H69" s="225"/>
    </row>
    <row r="70" spans="1:8" s="3" customFormat="1" ht="15" customHeight="1" x14ac:dyDescent="0.2">
      <c r="A70" s="221"/>
      <c r="B70" s="122" t="str">
        <f>'Eval 1'!B67</f>
        <v>Able to perform in pressure situations</v>
      </c>
      <c r="C70" s="81" t="str">
        <f>HLOOKUP($A$6,'Eval 1'!$D$6:$W$82,62,FALSE)</f>
        <v>-</v>
      </c>
      <c r="D70" s="81" t="str">
        <f>HLOOKUP($A$6,'Eval 2'!$D$6:$W$82,62,FALSE)</f>
        <v>-</v>
      </c>
      <c r="E70" s="81" t="str">
        <f>HLOOKUP($A$6,'Eval 3'!$D$6:$W$82,62,FALSE)</f>
        <v>-</v>
      </c>
      <c r="F70" s="224"/>
      <c r="G70" s="224"/>
      <c r="H70" s="225"/>
    </row>
    <row r="71" spans="1:8" s="3" customFormat="1" ht="15" customHeight="1" x14ac:dyDescent="0.2">
      <c r="A71" s="221"/>
      <c r="B71" s="122" t="str">
        <f>'Eval 1'!B68</f>
        <v>Displays an ‘in charge’ attitude</v>
      </c>
      <c r="C71" s="81" t="str">
        <f>HLOOKUP($A$6,'Eval 1'!$D$6:$W$82,63,FALSE)</f>
        <v>-</v>
      </c>
      <c r="D71" s="81" t="str">
        <f>HLOOKUP($A$6,'Eval 2'!$D$6:$W$82,63,FALSE)</f>
        <v>-</v>
      </c>
      <c r="E71" s="81" t="str">
        <f>HLOOKUP($A$6,'Eval 3'!$D$6:$W$82,63,FALSE)</f>
        <v>-</v>
      </c>
      <c r="F71" s="224"/>
      <c r="G71" s="224"/>
      <c r="H71" s="225"/>
    </row>
    <row r="72" spans="1:8" s="3" customFormat="1" ht="15" customHeight="1" x14ac:dyDescent="0.2">
      <c r="A72" s="221"/>
      <c r="B72" s="122" t="str">
        <f>'Eval 1'!B69</f>
        <v>Positive mental attitude at all times</v>
      </c>
      <c r="C72" s="81" t="str">
        <f>HLOOKUP($A$6,'Eval 1'!$D$6:$W$82,64,FALSE)</f>
        <v>-</v>
      </c>
      <c r="D72" s="81" t="str">
        <f>HLOOKUP($A$6,'Eval 2'!$D$6:$W$82,64,FALSE)</f>
        <v>-</v>
      </c>
      <c r="E72" s="81" t="str">
        <f>HLOOKUP($A$6,'Eval 3'!$D$6:$W$82,64,FALSE)</f>
        <v>-</v>
      </c>
      <c r="F72" s="224"/>
      <c r="G72" s="224"/>
      <c r="H72" s="225"/>
    </row>
    <row r="73" spans="1:8" s="3" customFormat="1" ht="15" customHeight="1" x14ac:dyDescent="0.2">
      <c r="A73" s="221"/>
      <c r="B73" s="122" t="str">
        <f>'Eval 1'!B70</f>
        <v>Size of heart</v>
      </c>
      <c r="C73" s="81" t="str">
        <f>HLOOKUP($A$6,'Eval 1'!$D$6:$W$82,65,FALSE)</f>
        <v>-</v>
      </c>
      <c r="D73" s="81" t="str">
        <f>HLOOKUP($A$6,'Eval 2'!$D$6:$W$82,65,FALSE)</f>
        <v>-</v>
      </c>
      <c r="E73" s="81" t="str">
        <f>HLOOKUP($A$6,'Eval 3'!$D$6:$W$82,65,FALSE)</f>
        <v>-</v>
      </c>
      <c r="F73" s="224"/>
      <c r="G73" s="224"/>
      <c r="H73" s="225"/>
    </row>
    <row r="74" spans="1:8" s="3" customFormat="1" ht="15" customHeight="1" x14ac:dyDescent="0.2">
      <c r="A74" s="221"/>
      <c r="B74" s="122" t="str">
        <f>'Eval 1'!B71</f>
        <v>Constant desire to excel in all situations</v>
      </c>
      <c r="C74" s="81" t="str">
        <f>HLOOKUP($A$6,'Eval 1'!$D$6:$W$82,66,FALSE)</f>
        <v>-</v>
      </c>
      <c r="D74" s="81" t="str">
        <f>HLOOKUP($A$6,'Eval 2'!$D$6:$W$82,66,FALSE)</f>
        <v>-</v>
      </c>
      <c r="E74" s="81" t="str">
        <f>HLOOKUP($A$6,'Eval 3'!$D$6:$W$82,66,FALSE)</f>
        <v>-</v>
      </c>
      <c r="F74" s="224"/>
      <c r="G74" s="224"/>
      <c r="H74" s="225"/>
    </row>
    <row r="75" spans="1:8" s="3" customFormat="1" ht="15" customHeight="1" x14ac:dyDescent="0.2">
      <c r="A75" s="221"/>
      <c r="B75" s="122" t="str">
        <f>'Eval 1'!B72</f>
        <v>Constant work ethic in practices</v>
      </c>
      <c r="C75" s="81" t="str">
        <f>HLOOKUP($A$6,'Eval 1'!$D$6:$W$82,67,FALSE)</f>
        <v>-</v>
      </c>
      <c r="D75" s="81" t="str">
        <f>HLOOKUP($A$6,'Eval 2'!$D$6:$W$82,67,FALSE)</f>
        <v>-</v>
      </c>
      <c r="E75" s="81" t="str">
        <f>HLOOKUP($A$6,'Eval 3'!$D$6:$W$82,67,FALSE)</f>
        <v>-</v>
      </c>
      <c r="F75" s="224"/>
      <c r="G75" s="224"/>
      <c r="H75" s="225"/>
    </row>
    <row r="76" spans="1:8" s="3" customFormat="1" ht="15" customHeight="1" x14ac:dyDescent="0.2">
      <c r="A76" s="221"/>
      <c r="B76" s="122" t="str">
        <f>'Eval 1'!B73</f>
        <v>Never gives up / battles for pucks</v>
      </c>
      <c r="C76" s="81" t="str">
        <f>HLOOKUP($A$6,'Eval 1'!$D$6:$W$82,68,FALSE)</f>
        <v>-</v>
      </c>
      <c r="D76" s="81" t="str">
        <f>HLOOKUP($A$6,'Eval 2'!$D$6:$W$82,68,FALSE)</f>
        <v>-</v>
      </c>
      <c r="E76" s="81" t="str">
        <f>HLOOKUP($A$6,'Eval 3'!$D$6:$W$82,68,FALSE)</f>
        <v>-</v>
      </c>
      <c r="F76" s="224"/>
      <c r="G76" s="224"/>
      <c r="H76" s="225"/>
    </row>
    <row r="77" spans="1:8" s="3" customFormat="1" ht="15" customHeight="1" x14ac:dyDescent="0.2">
      <c r="A77" s="221"/>
      <c r="B77" s="122" t="str">
        <f>'Eval 1'!B74</f>
        <v>Controls temper</v>
      </c>
      <c r="C77" s="81" t="str">
        <f>HLOOKUP($A$6,'Eval 1'!$D$6:$W$82,69,FALSE)</f>
        <v>-</v>
      </c>
      <c r="D77" s="81" t="str">
        <f>HLOOKUP($A$6,'Eval 2'!$D$6:$W$82,69,FALSE)</f>
        <v>-</v>
      </c>
      <c r="E77" s="81" t="str">
        <f>HLOOKUP($A$6,'Eval 3'!$D$6:$W$82,69,FALSE)</f>
        <v>-</v>
      </c>
      <c r="F77" s="224"/>
      <c r="G77" s="224"/>
      <c r="H77" s="225"/>
    </row>
    <row r="78" spans="1:8" s="3" customFormat="1" ht="15" customHeight="1" x14ac:dyDescent="0.2">
      <c r="A78" s="221"/>
      <c r="B78" s="122" t="str">
        <f>'Eval 1'!B75</f>
        <v>On time and organized</v>
      </c>
      <c r="C78" s="81" t="str">
        <f>HLOOKUP($A$6,'Eval 1'!$D$6:$W$82,70,FALSE)</f>
        <v>-</v>
      </c>
      <c r="D78" s="81" t="str">
        <f>HLOOKUP($A$6,'Eval 2'!$D$6:$W$82,70,FALSE)</f>
        <v>-</v>
      </c>
      <c r="E78" s="81" t="str">
        <f>HLOOKUP($A$6,'Eval 3'!$D$6:$W$82,70,FALSE)</f>
        <v>-</v>
      </c>
      <c r="F78" s="224"/>
      <c r="G78" s="224"/>
      <c r="H78" s="225"/>
    </row>
    <row r="79" spans="1:8" s="3" customFormat="1" ht="15" customHeight="1" x14ac:dyDescent="0.2">
      <c r="A79" s="221"/>
      <c r="B79" s="122" t="str">
        <f>'Eval 1'!B76</f>
        <v>Communication</v>
      </c>
      <c r="C79" s="81" t="str">
        <f>HLOOKUP($A$6,'Eval 1'!$D$6:$W$82,71,FALSE)</f>
        <v>-</v>
      </c>
      <c r="D79" s="81" t="str">
        <f>HLOOKUP($A$6,'Eval 2'!$D$6:$W$82,71,FALSE)</f>
        <v>-</v>
      </c>
      <c r="E79" s="81" t="str">
        <f>HLOOKUP($A$6,'Eval 3'!$D$6:$W$82,71,FALSE)</f>
        <v>-</v>
      </c>
      <c r="F79" s="224"/>
      <c r="G79" s="224"/>
      <c r="H79" s="225"/>
    </row>
    <row r="80" spans="1:8" s="3" customFormat="1" ht="15" customHeight="1" thickBot="1" x14ac:dyDescent="0.25">
      <c r="A80" s="221"/>
      <c r="B80" s="123" t="str">
        <f>'Eval 1'!B77</f>
        <v>Coachability</v>
      </c>
      <c r="C80" s="124" t="str">
        <f>HLOOKUP($A$6,'Eval 1'!$D$6:$W$82,72,FALSE)</f>
        <v>-</v>
      </c>
      <c r="D80" s="124" t="str">
        <f>HLOOKUP($A$6,'Eval 2'!$D$6:$W$82,72,FALSE)</f>
        <v>-</v>
      </c>
      <c r="E80" s="124" t="str">
        <f>HLOOKUP($A$6,'Eval 3'!$D$6:$W$82,72,FALSE)</f>
        <v>-</v>
      </c>
      <c r="F80" s="222"/>
      <c r="G80" s="222"/>
      <c r="H80" s="223"/>
    </row>
    <row r="81" spans="1:8" s="3" customFormat="1" ht="6" customHeight="1" x14ac:dyDescent="0.2">
      <c r="A81" s="79"/>
      <c r="B81" s="118"/>
      <c r="C81" s="119"/>
      <c r="D81" s="119"/>
      <c r="E81" s="119"/>
      <c r="F81" s="68"/>
      <c r="G81" s="68"/>
      <c r="H81" s="68"/>
    </row>
    <row r="82" spans="1:8" ht="12.75" customHeight="1" x14ac:dyDescent="0.2">
      <c r="B82" s="66"/>
      <c r="C82" s="67"/>
      <c r="D82" s="67"/>
      <c r="E82" s="67"/>
      <c r="F82" s="68"/>
      <c r="G82" s="68"/>
      <c r="H82" s="68"/>
    </row>
    <row r="83" spans="1:8" ht="12.75" customHeight="1" x14ac:dyDescent="0.2">
      <c r="B83" s="76" t="s">
        <v>61</v>
      </c>
      <c r="C83" s="243" t="str">
        <f>'Eval 1'!P84</f>
        <v>-</v>
      </c>
      <c r="D83" s="243"/>
      <c r="E83" s="243"/>
      <c r="F83" s="70" t="s">
        <v>60</v>
      </c>
      <c r="G83" s="128" t="str">
        <f>'Eval 1'!P85</f>
        <v>-</v>
      </c>
      <c r="H83" s="128"/>
    </row>
    <row r="84" spans="1:8" ht="12.75" customHeight="1" x14ac:dyDescent="0.2">
      <c r="B84" s="76" t="s">
        <v>62</v>
      </c>
      <c r="C84" s="244" t="str">
        <f>'Eval 2'!P84</f>
        <v>-</v>
      </c>
      <c r="D84" s="244"/>
      <c r="E84" s="244"/>
      <c r="F84" s="68" t="s">
        <v>60</v>
      </c>
      <c r="G84" s="128" t="str">
        <f>'Eval 2'!P85</f>
        <v>-</v>
      </c>
      <c r="H84" s="128"/>
    </row>
    <row r="85" spans="1:8" ht="12.75" customHeight="1" x14ac:dyDescent="0.2">
      <c r="B85" s="76" t="s">
        <v>63</v>
      </c>
      <c r="C85" s="244" t="str">
        <f>'Eval 3'!P84</f>
        <v>-</v>
      </c>
      <c r="D85" s="244"/>
      <c r="E85" s="244"/>
      <c r="F85" s="68" t="s">
        <v>60</v>
      </c>
      <c r="G85" s="128" t="str">
        <f>'Eval 3'!P85</f>
        <v>-</v>
      </c>
      <c r="H85" s="128"/>
    </row>
    <row r="86" spans="1:8" ht="12.75" customHeight="1" x14ac:dyDescent="0.2">
      <c r="B86" s="66"/>
      <c r="C86" s="67"/>
      <c r="D86" s="67"/>
      <c r="E86" s="67"/>
      <c r="F86" s="68"/>
      <c r="G86" s="129"/>
      <c r="H86" s="129"/>
    </row>
    <row r="87" spans="1:8" ht="12.75" customHeight="1" x14ac:dyDescent="0.2">
      <c r="F87" s="69" t="s">
        <v>43</v>
      </c>
      <c r="G87" s="127" t="str">
        <f>'Eval 1'!D84</f>
        <v>-</v>
      </c>
      <c r="H87" s="127"/>
    </row>
    <row r="88" spans="1:8" ht="12.75" customHeight="1" x14ac:dyDescent="0.2">
      <c r="F88" s="69" t="s">
        <v>64</v>
      </c>
      <c r="G88" s="127" t="str">
        <f>'Eval 1'!D85</f>
        <v>-</v>
      </c>
      <c r="H88" s="127"/>
    </row>
    <row r="89" spans="1:8" ht="12.75" customHeight="1" x14ac:dyDescent="0.2">
      <c r="F89" s="183" t="s">
        <v>121</v>
      </c>
      <c r="G89" s="127" t="str">
        <f>'Eval 1'!D86</f>
        <v>-</v>
      </c>
      <c r="H89" s="127"/>
    </row>
    <row r="90" spans="1:8" ht="12.75" customHeight="1" x14ac:dyDescent="0.2">
      <c r="B90" s="66"/>
      <c r="C90" s="67"/>
      <c r="D90" s="67"/>
      <c r="E90" s="67"/>
      <c r="F90" s="68"/>
      <c r="G90" s="68"/>
      <c r="H90" s="68"/>
    </row>
    <row r="91" spans="1:8" ht="12.75" customHeight="1" x14ac:dyDescent="0.2">
      <c r="B91" s="69"/>
      <c r="C91" s="71"/>
      <c r="D91" s="71"/>
      <c r="E91" s="71"/>
      <c r="F91" s="70"/>
      <c r="G91" s="70"/>
      <c r="H91" s="70"/>
    </row>
    <row r="92" spans="1:8" ht="12.75" customHeight="1" x14ac:dyDescent="0.2">
      <c r="B92" s="66"/>
      <c r="C92" s="67"/>
      <c r="D92" s="67"/>
      <c r="E92" s="67"/>
      <c r="F92" s="68"/>
      <c r="G92" s="68"/>
      <c r="H92" s="68"/>
    </row>
    <row r="93" spans="1:8" ht="12.75" customHeight="1" x14ac:dyDescent="0.2">
      <c r="B93" s="72"/>
      <c r="C93" s="67"/>
      <c r="D93" s="67"/>
      <c r="E93" s="67"/>
      <c r="F93" s="70"/>
      <c r="G93" s="70"/>
      <c r="H93" s="70"/>
    </row>
    <row r="94" spans="1:8" ht="12.75" customHeight="1" x14ac:dyDescent="0.2">
      <c r="B94" s="72"/>
      <c r="C94" s="67"/>
      <c r="D94" s="67"/>
      <c r="E94" s="67"/>
      <c r="F94" s="70"/>
      <c r="G94" s="70"/>
      <c r="H94" s="70"/>
    </row>
    <row r="95" spans="1:8" ht="12.75" customHeight="1" x14ac:dyDescent="0.2">
      <c r="B95" s="66"/>
      <c r="C95" s="67"/>
      <c r="D95" s="67"/>
      <c r="E95" s="67"/>
      <c r="F95" s="68"/>
      <c r="G95" s="68"/>
      <c r="H95" s="68"/>
    </row>
    <row r="96" spans="1:8" ht="12.75" customHeight="1" x14ac:dyDescent="0.2">
      <c r="B96" s="69"/>
      <c r="C96" s="67"/>
      <c r="D96" s="67"/>
      <c r="E96" s="67"/>
      <c r="F96" s="70"/>
      <c r="G96" s="70"/>
      <c r="H96" s="70"/>
    </row>
    <row r="97" spans="2:15" ht="12.75" customHeight="1" x14ac:dyDescent="0.2">
      <c r="B97" s="31"/>
      <c r="C97" s="32"/>
      <c r="D97" s="32"/>
      <c r="E97" s="32"/>
      <c r="F97" s="33"/>
      <c r="G97" s="33"/>
      <c r="H97" s="33"/>
    </row>
    <row r="98" spans="2:15" ht="12.75" customHeight="1" x14ac:dyDescent="0.2">
      <c r="B98" s="4"/>
      <c r="C98" s="5"/>
      <c r="D98" s="5"/>
      <c r="E98" s="5"/>
      <c r="F98" s="50"/>
      <c r="G98" s="25"/>
      <c r="H98" s="25"/>
    </row>
    <row r="99" spans="2:15" ht="12.75" customHeight="1" x14ac:dyDescent="0.2">
      <c r="B99" s="5"/>
      <c r="C99" s="5"/>
      <c r="F99" s="47"/>
      <c r="G99" s="25"/>
      <c r="H99" s="25"/>
      <c r="M99" s="7"/>
      <c r="N99" s="8"/>
      <c r="O99" s="8"/>
    </row>
    <row r="100" spans="2:15" ht="12.75" customHeight="1" x14ac:dyDescent="0.2">
      <c r="B100" s="5"/>
      <c r="C100" s="5"/>
      <c r="F100" s="47"/>
      <c r="G100" s="25"/>
      <c r="H100" s="25"/>
    </row>
    <row r="101" spans="2:15" ht="12.75" customHeight="1" x14ac:dyDescent="0.2">
      <c r="B101" s="5"/>
      <c r="C101" s="5"/>
      <c r="F101" s="47"/>
      <c r="G101" s="25"/>
      <c r="H101" s="25"/>
    </row>
    <row r="102" spans="2:15" ht="12.75" customHeight="1" x14ac:dyDescent="0.2">
      <c r="B102" s="5"/>
      <c r="C102" s="5"/>
      <c r="D102" s="7"/>
      <c r="E102" s="7"/>
      <c r="F102" s="47"/>
      <c r="G102" s="25"/>
      <c r="H102" s="25"/>
    </row>
    <row r="103" spans="2:15" ht="12.75" customHeight="1" x14ac:dyDescent="0.2">
      <c r="B103" s="5"/>
      <c r="C103" s="5"/>
      <c r="D103" s="7"/>
      <c r="E103" s="7"/>
      <c r="F103" s="47"/>
      <c r="G103" s="5"/>
      <c r="H103" s="5"/>
    </row>
    <row r="104" spans="2:15" ht="12.75" customHeight="1" x14ac:dyDescent="0.2">
      <c r="B104" s="5"/>
      <c r="C104" s="5"/>
      <c r="D104" s="5"/>
      <c r="E104" s="5"/>
      <c r="F104" s="47"/>
      <c r="G104" s="5"/>
      <c r="H104" s="5"/>
    </row>
    <row r="105" spans="2:15" ht="12.75" customHeight="1" x14ac:dyDescent="0.2">
      <c r="B105" s="5"/>
      <c r="C105" s="5"/>
      <c r="D105" s="5"/>
      <c r="E105" s="5"/>
      <c r="F105" s="9"/>
      <c r="G105" s="5"/>
      <c r="H105" s="5"/>
    </row>
    <row r="106" spans="2:15" ht="12.75" customHeight="1" x14ac:dyDescent="0.2"/>
    <row r="107" spans="2:15" ht="12.75" customHeight="1" x14ac:dyDescent="0.2"/>
    <row r="108" spans="2:15" ht="12.75" customHeight="1" x14ac:dyDescent="0.2"/>
    <row r="109" spans="2:15" ht="12.75" customHeight="1" x14ac:dyDescent="0.2"/>
    <row r="110" spans="2:15" ht="12.75" customHeight="1" x14ac:dyDescent="0.2"/>
    <row r="111" spans="2:15" ht="12.75" customHeight="1" x14ac:dyDescent="0.2">
      <c r="B111" s="3"/>
      <c r="C111" s="3"/>
      <c r="D111" s="3"/>
      <c r="E111" s="3"/>
      <c r="F111" s="3"/>
      <c r="G111" s="3"/>
      <c r="H111" s="3"/>
    </row>
    <row r="112" spans="2:15" x14ac:dyDescent="0.2">
      <c r="B112" s="3"/>
      <c r="C112" s="3"/>
      <c r="D112" s="3"/>
      <c r="E112" s="3"/>
      <c r="F112" s="3"/>
      <c r="G112" s="3"/>
      <c r="H112" s="3"/>
    </row>
    <row r="113" spans="2:8" x14ac:dyDescent="0.2">
      <c r="B113" s="3"/>
      <c r="C113" s="3"/>
      <c r="D113" s="3"/>
      <c r="E113" s="3"/>
      <c r="F113" s="3"/>
      <c r="G113" s="3"/>
      <c r="H113" s="3"/>
    </row>
  </sheetData>
  <sheetProtection password="DFDD" sheet="1" objects="1" scenarios="1"/>
  <mergeCells count="81">
    <mergeCell ref="C84:E84"/>
    <mergeCell ref="C85:E85"/>
    <mergeCell ref="F34:H34"/>
    <mergeCell ref="F36:H36"/>
    <mergeCell ref="F43:H43"/>
    <mergeCell ref="F51:H51"/>
    <mergeCell ref="F44:H44"/>
    <mergeCell ref="F45:H45"/>
    <mergeCell ref="F46:H46"/>
    <mergeCell ref="F47:H47"/>
    <mergeCell ref="F49:H49"/>
    <mergeCell ref="F50:H50"/>
    <mergeCell ref="F61:H61"/>
    <mergeCell ref="F62:H62"/>
    <mergeCell ref="F63:H63"/>
    <mergeCell ref="F41:H41"/>
    <mergeCell ref="F13:H13"/>
    <mergeCell ref="C10:E10"/>
    <mergeCell ref="F10:H11"/>
    <mergeCell ref="F14:H14"/>
    <mergeCell ref="C83:E83"/>
    <mergeCell ref="F19:H19"/>
    <mergeCell ref="F20:H20"/>
    <mergeCell ref="F31:H31"/>
    <mergeCell ref="F28:H28"/>
    <mergeCell ref="F29:H29"/>
    <mergeCell ref="F24:H24"/>
    <mergeCell ref="F25:H25"/>
    <mergeCell ref="F42:H42"/>
    <mergeCell ref="F15:H15"/>
    <mergeCell ref="F37:H37"/>
    <mergeCell ref="F35:H35"/>
    <mergeCell ref="F39:H39"/>
    <mergeCell ref="F38:H38"/>
    <mergeCell ref="F40:H40"/>
    <mergeCell ref="F33:H33"/>
    <mergeCell ref="F18:H18"/>
    <mergeCell ref="F68:H68"/>
    <mergeCell ref="B3:H3"/>
    <mergeCell ref="B9:H9"/>
    <mergeCell ref="F30:H30"/>
    <mergeCell ref="F32:H32"/>
    <mergeCell ref="F16:H16"/>
    <mergeCell ref="F17:H17"/>
    <mergeCell ref="F21:H21"/>
    <mergeCell ref="F22:H22"/>
    <mergeCell ref="F23:H23"/>
    <mergeCell ref="F26:H26"/>
    <mergeCell ref="F27:H27"/>
    <mergeCell ref="A6:H7"/>
    <mergeCell ref="A13:A25"/>
    <mergeCell ref="A27:A41"/>
    <mergeCell ref="B10:B11"/>
    <mergeCell ref="F67:H67"/>
    <mergeCell ref="F56:H56"/>
    <mergeCell ref="F57:H57"/>
    <mergeCell ref="F58:H58"/>
    <mergeCell ref="F59:H59"/>
    <mergeCell ref="A62:A80"/>
    <mergeCell ref="F80:H80"/>
    <mergeCell ref="F76:H76"/>
    <mergeCell ref="F77:H77"/>
    <mergeCell ref="F78:H78"/>
    <mergeCell ref="F79:H79"/>
    <mergeCell ref="F72:H72"/>
    <mergeCell ref="F73:H73"/>
    <mergeCell ref="F74:H74"/>
    <mergeCell ref="F75:H75"/>
    <mergeCell ref="F69:H69"/>
    <mergeCell ref="F70:H70"/>
    <mergeCell ref="F71:H71"/>
    <mergeCell ref="F64:H64"/>
    <mergeCell ref="F65:H65"/>
    <mergeCell ref="F66:H66"/>
    <mergeCell ref="A43:A60"/>
    <mergeCell ref="F60:H60"/>
    <mergeCell ref="F52:H52"/>
    <mergeCell ref="F53:H53"/>
    <mergeCell ref="F54:H54"/>
    <mergeCell ref="F55:H55"/>
    <mergeCell ref="F48:H48"/>
  </mergeCells>
  <phoneticPr fontId="2" type="noConversion"/>
  <printOptions horizontalCentered="1"/>
  <pageMargins left="0.5" right="0.5" top="0.75" bottom="0.25" header="0.5" footer="0.5"/>
  <pageSetup orientation="portrait" r:id="rId1"/>
  <headerFooter alignWithMargins="0"/>
  <rowBreaks count="1" manualBreakCount="1">
    <brk id="42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9" tint="0.39997558519241921"/>
  </sheetPr>
  <dimension ref="A1:HR92"/>
  <sheetViews>
    <sheetView showGridLines="0" zoomScaleNormal="100" zoomScaleSheetLayoutView="100" workbookViewId="0">
      <pane xSplit="3" ySplit="8" topLeftCell="D57" activePane="bottomRight" state="frozen"/>
      <selection pane="topRight" activeCell="D1" sqref="D1"/>
      <selection pane="bottomLeft" activeCell="A9" sqref="A9"/>
      <selection pane="bottomRight" activeCell="Y7" sqref="Y7"/>
    </sheetView>
  </sheetViews>
  <sheetFormatPr defaultRowHeight="12.75" x14ac:dyDescent="0.2"/>
  <cols>
    <col min="1" max="1" width="18.5703125" customWidth="1"/>
    <col min="2" max="2" width="35.140625" customWidth="1"/>
    <col min="3" max="3" width="0.42578125" customWidth="1"/>
    <col min="4" max="4" width="3.28515625" customWidth="1"/>
    <col min="5" max="5" width="2.28515625" customWidth="1"/>
    <col min="6" max="6" width="3.28515625" customWidth="1"/>
    <col min="7" max="7" width="2.28515625" customWidth="1"/>
    <col min="8" max="8" width="3.28515625" customWidth="1"/>
    <col min="9" max="9" width="2.28515625" customWidth="1"/>
    <col min="10" max="10" width="3.28515625" customWidth="1"/>
    <col min="11" max="11" width="2.28515625" customWidth="1"/>
    <col min="12" max="12" width="3.28515625" customWidth="1"/>
    <col min="13" max="13" width="2.28515625" customWidth="1"/>
    <col min="14" max="14" width="3.28515625" customWidth="1"/>
    <col min="15" max="15" width="2.28515625" customWidth="1"/>
    <col min="16" max="16" width="3.28515625" customWidth="1"/>
    <col min="17" max="17" width="2.28515625" customWidth="1"/>
    <col min="18" max="18" width="3.28515625" customWidth="1"/>
    <col min="19" max="19" width="2.28515625" customWidth="1"/>
    <col min="20" max="20" width="3.28515625" customWidth="1"/>
    <col min="21" max="21" width="2.28515625" customWidth="1"/>
    <col min="22" max="22" width="3.28515625" customWidth="1"/>
    <col min="23" max="23" width="2.28515625" customWidth="1"/>
    <col min="24" max="24" width="0.42578125" customWidth="1"/>
  </cols>
  <sheetData>
    <row r="1" spans="1:226" ht="27.75" customHeight="1" x14ac:dyDescent="0.4">
      <c r="A1" s="185" t="s">
        <v>124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29"/>
    </row>
    <row r="2" spans="1:226" ht="24" customHeight="1" x14ac:dyDescent="0.2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</row>
    <row r="3" spans="1:226" ht="3.75" customHeight="1" x14ac:dyDescent="0.2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</row>
    <row r="4" spans="1:226" s="11" customFormat="1" ht="9" customHeight="1" thickBot="1" x14ac:dyDescent="0.25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226" s="12" customFormat="1" ht="17.25" customHeight="1" thickBot="1" x14ac:dyDescent="0.3">
      <c r="A5" s="200" t="s">
        <v>71</v>
      </c>
      <c r="B5" s="201"/>
      <c r="C5" s="58"/>
      <c r="D5" s="195" t="s">
        <v>72</v>
      </c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34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</row>
    <row r="6" spans="1:226" s="13" customFormat="1" ht="67.5" customHeight="1" x14ac:dyDescent="0.2">
      <c r="A6" s="130" t="s">
        <v>127</v>
      </c>
      <c r="B6" s="131"/>
      <c r="C6" s="44"/>
      <c r="D6" s="219" t="str">
        <f>'Eval 1'!D6:E6</f>
        <v>Name 1</v>
      </c>
      <c r="E6" s="220"/>
      <c r="F6" s="219" t="str">
        <f>'Eval 1'!F6:G6</f>
        <v>Name 2</v>
      </c>
      <c r="G6" s="220"/>
      <c r="H6" s="219" t="str">
        <f>'Eval 1'!H6:I6</f>
        <v>Name 3</v>
      </c>
      <c r="I6" s="220"/>
      <c r="J6" s="219" t="str">
        <f>'Eval 1'!J6:K6</f>
        <v>Name 4</v>
      </c>
      <c r="K6" s="220"/>
      <c r="L6" s="219" t="str">
        <f>'Eval 1'!L6:M6</f>
        <v>Name 5</v>
      </c>
      <c r="M6" s="220"/>
      <c r="N6" s="219" t="str">
        <f>'Eval 1'!N6:O6</f>
        <v>Name 6</v>
      </c>
      <c r="O6" s="220"/>
      <c r="P6" s="219" t="str">
        <f>'Eval 1'!P6:Q6</f>
        <v>Name 7</v>
      </c>
      <c r="Q6" s="220"/>
      <c r="R6" s="219" t="str">
        <f>'Eval 1'!R6:S6</f>
        <v>Name 8</v>
      </c>
      <c r="S6" s="220"/>
      <c r="T6" s="219" t="str">
        <f>'Eval 1'!T6:U6</f>
        <v>Name 9</v>
      </c>
      <c r="U6" s="220"/>
      <c r="V6" s="219" t="str">
        <f>'Eval 1'!V6:W6</f>
        <v>Name 10</v>
      </c>
      <c r="W6" s="220"/>
      <c r="X6" s="4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</row>
    <row r="7" spans="1:226" s="14" customFormat="1" ht="5.25" customHeight="1" x14ac:dyDescent="0.2">
      <c r="A7" s="189"/>
      <c r="B7" s="190"/>
      <c r="C7" s="44"/>
      <c r="D7" s="45"/>
      <c r="E7" s="46"/>
      <c r="F7" s="45"/>
      <c r="G7" s="46"/>
      <c r="H7" s="45"/>
      <c r="I7" s="46"/>
      <c r="J7" s="45"/>
      <c r="K7" s="46"/>
      <c r="L7" s="45"/>
      <c r="M7" s="46"/>
      <c r="N7" s="45"/>
      <c r="O7" s="46"/>
      <c r="P7" s="45"/>
      <c r="Q7" s="46"/>
      <c r="R7" s="45"/>
      <c r="S7" s="46"/>
      <c r="T7" s="45"/>
      <c r="U7" s="46"/>
      <c r="V7" s="45"/>
      <c r="W7" s="46"/>
      <c r="X7" s="55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</row>
    <row r="8" spans="1:226" s="15" customFormat="1" ht="12" customHeight="1" thickBot="1" x14ac:dyDescent="0.25">
      <c r="A8" s="189"/>
      <c r="B8" s="190"/>
      <c r="C8" s="35"/>
      <c r="D8" s="87">
        <v>1</v>
      </c>
      <c r="E8" s="86" t="s">
        <v>42</v>
      </c>
      <c r="F8" s="87">
        <v>2</v>
      </c>
      <c r="G8" s="85" t="s">
        <v>42</v>
      </c>
      <c r="H8" s="87">
        <v>3</v>
      </c>
      <c r="I8" s="85" t="s">
        <v>42</v>
      </c>
      <c r="J8" s="87">
        <v>4</v>
      </c>
      <c r="K8" s="85" t="s">
        <v>42</v>
      </c>
      <c r="L8" s="87">
        <v>5</v>
      </c>
      <c r="M8" s="85" t="s">
        <v>42</v>
      </c>
      <c r="N8" s="88">
        <v>6</v>
      </c>
      <c r="O8" s="89" t="s">
        <v>42</v>
      </c>
      <c r="P8" s="88">
        <v>7</v>
      </c>
      <c r="Q8" s="90" t="s">
        <v>42</v>
      </c>
      <c r="R8" s="87">
        <v>8</v>
      </c>
      <c r="S8" s="86" t="s">
        <v>42</v>
      </c>
      <c r="T8" s="87">
        <v>9</v>
      </c>
      <c r="U8" s="85" t="s">
        <v>42</v>
      </c>
      <c r="V8" s="87">
        <v>10</v>
      </c>
      <c r="W8" s="85" t="s">
        <v>42</v>
      </c>
      <c r="X8" s="36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</row>
    <row r="9" spans="1:226" s="12" customFormat="1" ht="15" customHeight="1" thickBot="1" x14ac:dyDescent="0.25">
      <c r="A9" s="95" t="str">
        <f>'Eval 1'!A9</f>
        <v>PHYSICAL CHARACTERISTICS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56"/>
      <c r="Y9" s="41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</row>
    <row r="10" spans="1:226" s="12" customFormat="1" ht="15" customHeight="1" x14ac:dyDescent="0.2">
      <c r="A10" s="93" t="str">
        <f>'Eval 1'!A10</f>
        <v>Balance</v>
      </c>
      <c r="B10" s="115" t="str">
        <f>'Eval 1'!B10</f>
        <v>Retains ready position after blocking shots</v>
      </c>
      <c r="C10" s="104"/>
      <c r="D10" s="166" t="s">
        <v>44</v>
      </c>
      <c r="E10" s="63">
        <f>IF(D10=0,0)+IF(D10=1,1)+IF(D10=2,2)+IF(D10=3,3)+IF(D10=4,4)+IF(D10=5,5)</f>
        <v>0</v>
      </c>
      <c r="F10" s="168" t="s">
        <v>44</v>
      </c>
      <c r="G10" s="63">
        <f>IF(F10=0,0)+IF(F10=1,1)+IF(F10=2,2)+IF(F10=3,3)+IF(F10=4,4)+IF(F10=5,5)</f>
        <v>0</v>
      </c>
      <c r="H10" s="170" t="s">
        <v>44</v>
      </c>
      <c r="I10" s="63">
        <f>IF(H10=0,0)+IF(H10=1,1)+IF(H10=2,2)+IF(H10=3,3)+IF(H10=4,4)+IF(H10=5,5)</f>
        <v>0</v>
      </c>
      <c r="J10" s="170" t="s">
        <v>44</v>
      </c>
      <c r="K10" s="63">
        <f>IF(J10=0,0)+IF(J10=1,1)+IF(J10=2,2)+IF(J10=3,3)+IF(J10=4,4)+IF(J10=5,5)</f>
        <v>0</v>
      </c>
      <c r="L10" s="170" t="s">
        <v>44</v>
      </c>
      <c r="M10" s="63">
        <f>IF(L10=0,0)+IF(L10=1,1)+IF(L10=2,2)+IF(L10=3,3)+IF(L10=4,4)+IF(L10=5,5)</f>
        <v>0</v>
      </c>
      <c r="N10" s="170" t="s">
        <v>44</v>
      </c>
      <c r="O10" s="63">
        <f>IF(N10=0,0)+IF(N10=1,1)+IF(N10=2,2)+IF(N10=3,3)+IF(N10=4,4)+IF(N10=5,5)</f>
        <v>0</v>
      </c>
      <c r="P10" s="170" t="s">
        <v>44</v>
      </c>
      <c r="Q10" s="63">
        <f>IF(P10=0,0)+IF(P10=1,1)+IF(P10=2,2)+IF(P10=3,3)+IF(P10=4,4)+IF(P10=5,5)</f>
        <v>0</v>
      </c>
      <c r="R10" s="170" t="s">
        <v>44</v>
      </c>
      <c r="S10" s="63">
        <f>IF(R10=0,0)+IF(R10=1,1)+IF(R10=2,2)+IF(R10=3,3)+IF(R10=4,4)+IF(R10=5,5)</f>
        <v>0</v>
      </c>
      <c r="T10" s="170" t="s">
        <v>44</v>
      </c>
      <c r="U10" s="63">
        <f>IF(T10=0,0)+IF(T10=1,1)+IF(T10=2,2)+IF(T10=3,3)+IF(T10=4,4)+IF(T10=5,5)</f>
        <v>0</v>
      </c>
      <c r="V10" s="170" t="s">
        <v>44</v>
      </c>
      <c r="W10" s="63">
        <f>IF(V10=0,0)+IF(V10=1,1)+IF(V10=2,2)+IF(V10=3,3)+IF(V10=4,4)+IF(V10=5,5)</f>
        <v>0</v>
      </c>
      <c r="X10" s="56"/>
      <c r="Y10" s="30"/>
    </row>
    <row r="11" spans="1:226" s="12" customFormat="1" ht="15" customHeight="1" x14ac:dyDescent="0.2">
      <c r="A11" s="93"/>
      <c r="B11" s="110" t="str">
        <f>'Eval 1'!B11</f>
        <v>Holds ready position in movement</v>
      </c>
      <c r="C11" s="104"/>
      <c r="D11" s="166" t="s">
        <v>44</v>
      </c>
      <c r="E11" s="63">
        <f t="shared" ref="E11:G22" si="0">IF(D11=0,0)+IF(D11=1,1)+IF(D11=2,2)+IF(D11=3,3)+IF(D11=4,4)+IF(D11=5,5)</f>
        <v>0</v>
      </c>
      <c r="F11" s="168" t="s">
        <v>44</v>
      </c>
      <c r="G11" s="63">
        <f t="shared" si="0"/>
        <v>0</v>
      </c>
      <c r="H11" s="170" t="s">
        <v>44</v>
      </c>
      <c r="I11" s="63">
        <f t="shared" ref="I11:I22" si="1">IF(H11=0,0)+IF(H11=1,1)+IF(H11=2,2)+IF(H11=3,3)+IF(H11=4,4)+IF(H11=5,5)</f>
        <v>0</v>
      </c>
      <c r="J11" s="170" t="s">
        <v>44</v>
      </c>
      <c r="K11" s="63">
        <f t="shared" ref="K11:K22" si="2">IF(J11=0,0)+IF(J11=1,1)+IF(J11=2,2)+IF(J11=3,3)+IF(J11=4,4)+IF(J11=5,5)</f>
        <v>0</v>
      </c>
      <c r="L11" s="170" t="s">
        <v>44</v>
      </c>
      <c r="M11" s="63">
        <f t="shared" ref="M11:M22" si="3">IF(L11=0,0)+IF(L11=1,1)+IF(L11=2,2)+IF(L11=3,3)+IF(L11=4,4)+IF(L11=5,5)</f>
        <v>0</v>
      </c>
      <c r="N11" s="170" t="s">
        <v>44</v>
      </c>
      <c r="O11" s="63">
        <f t="shared" ref="O11:O22" si="4">IF(N11=0,0)+IF(N11=1,1)+IF(N11=2,2)+IF(N11=3,3)+IF(N11=4,4)+IF(N11=5,5)</f>
        <v>0</v>
      </c>
      <c r="P11" s="170" t="s">
        <v>44</v>
      </c>
      <c r="Q11" s="63">
        <f t="shared" ref="Q11:Q22" si="5">IF(P11=0,0)+IF(P11=1,1)+IF(P11=2,2)+IF(P11=3,3)+IF(P11=4,4)+IF(P11=5,5)</f>
        <v>0</v>
      </c>
      <c r="R11" s="170" t="s">
        <v>44</v>
      </c>
      <c r="S11" s="63">
        <f t="shared" ref="S11:S22" si="6">IF(R11=0,0)+IF(R11=1,1)+IF(R11=2,2)+IF(R11=3,3)+IF(R11=4,4)+IF(R11=5,5)</f>
        <v>0</v>
      </c>
      <c r="T11" s="170" t="s">
        <v>44</v>
      </c>
      <c r="U11" s="63">
        <f t="shared" ref="U11:U22" si="7">IF(T11=0,0)+IF(T11=1,1)+IF(T11=2,2)+IF(T11=3,3)+IF(T11=4,4)+IF(T11=5,5)</f>
        <v>0</v>
      </c>
      <c r="V11" s="170" t="s">
        <v>44</v>
      </c>
      <c r="W11" s="63">
        <f t="shared" ref="W11:W22" si="8">IF(V11=0,0)+IF(V11=1,1)+IF(V11=2,2)+IF(V11=3,3)+IF(V11=4,4)+IF(V11=5,5)</f>
        <v>0</v>
      </c>
      <c r="X11" s="56"/>
      <c r="Y11" s="30"/>
    </row>
    <row r="12" spans="1:226" s="12" customFormat="1" ht="15" customHeight="1" thickBot="1" x14ac:dyDescent="0.25">
      <c r="A12" s="107"/>
      <c r="B12" s="111" t="str">
        <f>'Eval 1'!B12</f>
        <v>Recovery (retains position after scrambling)</v>
      </c>
      <c r="C12" s="104"/>
      <c r="D12" s="166" t="s">
        <v>44</v>
      </c>
      <c r="E12" s="63">
        <f t="shared" si="0"/>
        <v>0</v>
      </c>
      <c r="F12" s="168" t="s">
        <v>44</v>
      </c>
      <c r="G12" s="63">
        <f t="shared" si="0"/>
        <v>0</v>
      </c>
      <c r="H12" s="170" t="s">
        <v>44</v>
      </c>
      <c r="I12" s="63">
        <f t="shared" si="1"/>
        <v>0</v>
      </c>
      <c r="J12" s="170" t="s">
        <v>44</v>
      </c>
      <c r="K12" s="63">
        <f t="shared" si="2"/>
        <v>0</v>
      </c>
      <c r="L12" s="170" t="s">
        <v>44</v>
      </c>
      <c r="M12" s="63">
        <f t="shared" si="3"/>
        <v>0</v>
      </c>
      <c r="N12" s="170" t="s">
        <v>44</v>
      </c>
      <c r="O12" s="63">
        <f t="shared" si="4"/>
        <v>0</v>
      </c>
      <c r="P12" s="170" t="s">
        <v>44</v>
      </c>
      <c r="Q12" s="63">
        <f t="shared" si="5"/>
        <v>0</v>
      </c>
      <c r="R12" s="170" t="s">
        <v>44</v>
      </c>
      <c r="S12" s="63">
        <f t="shared" si="6"/>
        <v>0</v>
      </c>
      <c r="T12" s="170" t="s">
        <v>44</v>
      </c>
      <c r="U12" s="63">
        <f t="shared" si="7"/>
        <v>0</v>
      </c>
      <c r="V12" s="170" t="s">
        <v>44</v>
      </c>
      <c r="W12" s="63">
        <f t="shared" si="8"/>
        <v>0</v>
      </c>
      <c r="X12" s="56"/>
    </row>
    <row r="13" spans="1:226" s="12" customFormat="1" ht="15" customHeight="1" x14ac:dyDescent="0.2">
      <c r="A13" s="94" t="str">
        <f>'Eval 1'!A13</f>
        <v>Mobility</v>
      </c>
      <c r="B13" s="109" t="str">
        <f>'Eval 1'!B13</f>
        <v>Skating ability</v>
      </c>
      <c r="C13" s="104"/>
      <c r="D13" s="166" t="s">
        <v>44</v>
      </c>
      <c r="E13" s="63">
        <f t="shared" si="0"/>
        <v>0</v>
      </c>
      <c r="F13" s="168" t="s">
        <v>44</v>
      </c>
      <c r="G13" s="63">
        <f t="shared" si="0"/>
        <v>0</v>
      </c>
      <c r="H13" s="170" t="s">
        <v>44</v>
      </c>
      <c r="I13" s="63">
        <f t="shared" si="1"/>
        <v>0</v>
      </c>
      <c r="J13" s="170" t="s">
        <v>44</v>
      </c>
      <c r="K13" s="63">
        <f t="shared" si="2"/>
        <v>0</v>
      </c>
      <c r="L13" s="170" t="s">
        <v>44</v>
      </c>
      <c r="M13" s="63">
        <f t="shared" si="3"/>
        <v>0</v>
      </c>
      <c r="N13" s="170" t="s">
        <v>44</v>
      </c>
      <c r="O13" s="63">
        <f t="shared" si="4"/>
        <v>0</v>
      </c>
      <c r="P13" s="170" t="s">
        <v>44</v>
      </c>
      <c r="Q13" s="63">
        <f t="shared" si="5"/>
        <v>0</v>
      </c>
      <c r="R13" s="170" t="s">
        <v>44</v>
      </c>
      <c r="S13" s="63">
        <f t="shared" si="6"/>
        <v>0</v>
      </c>
      <c r="T13" s="170" t="s">
        <v>44</v>
      </c>
      <c r="U13" s="63">
        <f t="shared" si="7"/>
        <v>0</v>
      </c>
      <c r="V13" s="170" t="s">
        <v>44</v>
      </c>
      <c r="W13" s="63">
        <f t="shared" si="8"/>
        <v>0</v>
      </c>
      <c r="X13" s="56"/>
    </row>
    <row r="14" spans="1:226" s="12" customFormat="1" ht="15" customHeight="1" x14ac:dyDescent="0.2">
      <c r="A14" s="93"/>
      <c r="B14" s="110" t="str">
        <f>'Eval 1'!B14</f>
        <v>Remains on feet</v>
      </c>
      <c r="C14" s="104"/>
      <c r="D14" s="166" t="s">
        <v>44</v>
      </c>
      <c r="E14" s="63">
        <f t="shared" si="0"/>
        <v>0</v>
      </c>
      <c r="F14" s="168" t="s">
        <v>44</v>
      </c>
      <c r="G14" s="63">
        <f t="shared" si="0"/>
        <v>0</v>
      </c>
      <c r="H14" s="170" t="s">
        <v>44</v>
      </c>
      <c r="I14" s="63">
        <f t="shared" si="1"/>
        <v>0</v>
      </c>
      <c r="J14" s="170" t="s">
        <v>44</v>
      </c>
      <c r="K14" s="63">
        <f t="shared" si="2"/>
        <v>0</v>
      </c>
      <c r="L14" s="170" t="s">
        <v>44</v>
      </c>
      <c r="M14" s="63">
        <f t="shared" si="3"/>
        <v>0</v>
      </c>
      <c r="N14" s="170" t="s">
        <v>44</v>
      </c>
      <c r="O14" s="63">
        <f t="shared" si="4"/>
        <v>0</v>
      </c>
      <c r="P14" s="170" t="s">
        <v>44</v>
      </c>
      <c r="Q14" s="63">
        <f t="shared" si="5"/>
        <v>0</v>
      </c>
      <c r="R14" s="170" t="s">
        <v>44</v>
      </c>
      <c r="S14" s="63">
        <f t="shared" si="6"/>
        <v>0</v>
      </c>
      <c r="T14" s="170" t="s">
        <v>44</v>
      </c>
      <c r="U14" s="63">
        <f t="shared" si="7"/>
        <v>0</v>
      </c>
      <c r="V14" s="170" t="s">
        <v>44</v>
      </c>
      <c r="W14" s="63">
        <f t="shared" si="8"/>
        <v>0</v>
      </c>
      <c r="X14" s="56"/>
    </row>
    <row r="15" spans="1:226" s="12" customFormat="1" ht="15" customHeight="1" x14ac:dyDescent="0.2">
      <c r="A15" s="93"/>
      <c r="B15" s="110" t="str">
        <f>'Eval 1'!B15</f>
        <v>Moves with speed &amp; in control in ready position</v>
      </c>
      <c r="C15" s="104"/>
      <c r="D15" s="166" t="s">
        <v>44</v>
      </c>
      <c r="E15" s="63">
        <f t="shared" si="0"/>
        <v>0</v>
      </c>
      <c r="F15" s="168" t="s">
        <v>44</v>
      </c>
      <c r="G15" s="63">
        <f t="shared" si="0"/>
        <v>0</v>
      </c>
      <c r="H15" s="170" t="s">
        <v>44</v>
      </c>
      <c r="I15" s="63">
        <f t="shared" si="1"/>
        <v>0</v>
      </c>
      <c r="J15" s="170" t="s">
        <v>44</v>
      </c>
      <c r="K15" s="63">
        <f t="shared" si="2"/>
        <v>0</v>
      </c>
      <c r="L15" s="170" t="s">
        <v>44</v>
      </c>
      <c r="M15" s="63">
        <f t="shared" si="3"/>
        <v>0</v>
      </c>
      <c r="N15" s="170" t="s">
        <v>44</v>
      </c>
      <c r="O15" s="63">
        <f t="shared" si="4"/>
        <v>0</v>
      </c>
      <c r="P15" s="170" t="s">
        <v>44</v>
      </c>
      <c r="Q15" s="63">
        <f t="shared" si="5"/>
        <v>0</v>
      </c>
      <c r="R15" s="170" t="s">
        <v>44</v>
      </c>
      <c r="S15" s="63">
        <f t="shared" si="6"/>
        <v>0</v>
      </c>
      <c r="T15" s="170" t="s">
        <v>44</v>
      </c>
      <c r="U15" s="63">
        <f t="shared" si="7"/>
        <v>0</v>
      </c>
      <c r="V15" s="170" t="s">
        <v>44</v>
      </c>
      <c r="W15" s="63">
        <f t="shared" si="8"/>
        <v>0</v>
      </c>
      <c r="X15" s="56"/>
    </row>
    <row r="16" spans="1:226" s="12" customFormat="1" ht="15" customHeight="1" x14ac:dyDescent="0.2">
      <c r="A16" s="93"/>
      <c r="B16" s="110" t="str">
        <f>'Eval 1'!B16</f>
        <v>Reacts well to puck movement in zone</v>
      </c>
      <c r="C16" s="104"/>
      <c r="D16" s="166" t="s">
        <v>44</v>
      </c>
      <c r="E16" s="63">
        <f t="shared" si="0"/>
        <v>0</v>
      </c>
      <c r="F16" s="168" t="s">
        <v>44</v>
      </c>
      <c r="G16" s="63">
        <f t="shared" si="0"/>
        <v>0</v>
      </c>
      <c r="H16" s="170" t="s">
        <v>44</v>
      </c>
      <c r="I16" s="63">
        <f t="shared" si="1"/>
        <v>0</v>
      </c>
      <c r="J16" s="170" t="s">
        <v>44</v>
      </c>
      <c r="K16" s="63">
        <f t="shared" si="2"/>
        <v>0</v>
      </c>
      <c r="L16" s="170" t="s">
        <v>44</v>
      </c>
      <c r="M16" s="63">
        <f t="shared" si="3"/>
        <v>0</v>
      </c>
      <c r="N16" s="170" t="s">
        <v>44</v>
      </c>
      <c r="O16" s="63">
        <f t="shared" si="4"/>
        <v>0</v>
      </c>
      <c r="P16" s="170" t="s">
        <v>44</v>
      </c>
      <c r="Q16" s="63">
        <f t="shared" si="5"/>
        <v>0</v>
      </c>
      <c r="R16" s="170" t="s">
        <v>44</v>
      </c>
      <c r="S16" s="63">
        <f t="shared" si="6"/>
        <v>0</v>
      </c>
      <c r="T16" s="170" t="s">
        <v>44</v>
      </c>
      <c r="U16" s="63">
        <f t="shared" si="7"/>
        <v>0</v>
      </c>
      <c r="V16" s="170" t="s">
        <v>44</v>
      </c>
      <c r="W16" s="63">
        <f t="shared" si="8"/>
        <v>0</v>
      </c>
      <c r="X16" s="56"/>
    </row>
    <row r="17" spans="1:24" s="12" customFormat="1" ht="15" customHeight="1" thickBot="1" x14ac:dyDescent="0.25">
      <c r="A17" s="107"/>
      <c r="B17" s="111" t="str">
        <f>'Eval 1'!B17</f>
        <v>Ability to recover from knees, side</v>
      </c>
      <c r="C17" s="104"/>
      <c r="D17" s="166" t="s">
        <v>44</v>
      </c>
      <c r="E17" s="63">
        <f t="shared" si="0"/>
        <v>0</v>
      </c>
      <c r="F17" s="168" t="s">
        <v>44</v>
      </c>
      <c r="G17" s="63">
        <f t="shared" si="0"/>
        <v>0</v>
      </c>
      <c r="H17" s="170" t="s">
        <v>44</v>
      </c>
      <c r="I17" s="63">
        <f t="shared" si="1"/>
        <v>0</v>
      </c>
      <c r="J17" s="170" t="s">
        <v>44</v>
      </c>
      <c r="K17" s="63">
        <f t="shared" si="2"/>
        <v>0</v>
      </c>
      <c r="L17" s="170" t="s">
        <v>44</v>
      </c>
      <c r="M17" s="63">
        <f t="shared" si="3"/>
        <v>0</v>
      </c>
      <c r="N17" s="170" t="s">
        <v>44</v>
      </c>
      <c r="O17" s="63">
        <f t="shared" si="4"/>
        <v>0</v>
      </c>
      <c r="P17" s="170" t="s">
        <v>44</v>
      </c>
      <c r="Q17" s="63">
        <f t="shared" si="5"/>
        <v>0</v>
      </c>
      <c r="R17" s="170" t="s">
        <v>44</v>
      </c>
      <c r="S17" s="63">
        <f t="shared" si="6"/>
        <v>0</v>
      </c>
      <c r="T17" s="170" t="s">
        <v>44</v>
      </c>
      <c r="U17" s="63">
        <f t="shared" si="7"/>
        <v>0</v>
      </c>
      <c r="V17" s="170" t="s">
        <v>44</v>
      </c>
      <c r="W17" s="63">
        <f t="shared" si="8"/>
        <v>0</v>
      </c>
      <c r="X17" s="56"/>
    </row>
    <row r="18" spans="1:24" s="12" customFormat="1" ht="15" customHeight="1" x14ac:dyDescent="0.2">
      <c r="A18" s="94" t="str">
        <f>'Eval 1'!A18</f>
        <v>Quickness</v>
      </c>
      <c r="B18" s="109" t="str">
        <f>'Eval 1'!B18</f>
        <v>Reacts well to quick untelegraphed shots</v>
      </c>
      <c r="C18" s="104"/>
      <c r="D18" s="166" t="s">
        <v>44</v>
      </c>
      <c r="E18" s="63">
        <f t="shared" si="0"/>
        <v>0</v>
      </c>
      <c r="F18" s="168" t="s">
        <v>44</v>
      </c>
      <c r="G18" s="63">
        <f t="shared" si="0"/>
        <v>0</v>
      </c>
      <c r="H18" s="170" t="s">
        <v>44</v>
      </c>
      <c r="I18" s="63">
        <f t="shared" si="1"/>
        <v>0</v>
      </c>
      <c r="J18" s="170" t="s">
        <v>44</v>
      </c>
      <c r="K18" s="63">
        <f t="shared" si="2"/>
        <v>0</v>
      </c>
      <c r="L18" s="170" t="s">
        <v>44</v>
      </c>
      <c r="M18" s="63">
        <f t="shared" si="3"/>
        <v>0</v>
      </c>
      <c r="N18" s="170" t="s">
        <v>44</v>
      </c>
      <c r="O18" s="63">
        <f t="shared" si="4"/>
        <v>0</v>
      </c>
      <c r="P18" s="170" t="s">
        <v>44</v>
      </c>
      <c r="Q18" s="63">
        <f t="shared" si="5"/>
        <v>0</v>
      </c>
      <c r="R18" s="170" t="s">
        <v>44</v>
      </c>
      <c r="S18" s="63">
        <f t="shared" si="6"/>
        <v>0</v>
      </c>
      <c r="T18" s="170" t="s">
        <v>44</v>
      </c>
      <c r="U18" s="63">
        <f t="shared" si="7"/>
        <v>0</v>
      </c>
      <c r="V18" s="170" t="s">
        <v>44</v>
      </c>
      <c r="W18" s="63">
        <f t="shared" si="8"/>
        <v>0</v>
      </c>
      <c r="X18" s="56"/>
    </row>
    <row r="19" spans="1:24" s="12" customFormat="1" ht="15" customHeight="1" x14ac:dyDescent="0.2">
      <c r="A19" s="93"/>
      <c r="B19" s="110" t="str">
        <f>'Eval 1'!B19</f>
        <v>Effective in close</v>
      </c>
      <c r="C19" s="104"/>
      <c r="D19" s="166" t="s">
        <v>44</v>
      </c>
      <c r="E19" s="63">
        <f t="shared" si="0"/>
        <v>0</v>
      </c>
      <c r="F19" s="168" t="s">
        <v>44</v>
      </c>
      <c r="G19" s="63">
        <f t="shared" si="0"/>
        <v>0</v>
      </c>
      <c r="H19" s="170" t="s">
        <v>44</v>
      </c>
      <c r="I19" s="63">
        <f t="shared" si="1"/>
        <v>0</v>
      </c>
      <c r="J19" s="170" t="s">
        <v>44</v>
      </c>
      <c r="K19" s="63">
        <f t="shared" si="2"/>
        <v>0</v>
      </c>
      <c r="L19" s="170" t="s">
        <v>44</v>
      </c>
      <c r="M19" s="63">
        <f t="shared" si="3"/>
        <v>0</v>
      </c>
      <c r="N19" s="170" t="s">
        <v>44</v>
      </c>
      <c r="O19" s="63">
        <f t="shared" si="4"/>
        <v>0</v>
      </c>
      <c r="P19" s="170" t="s">
        <v>44</v>
      </c>
      <c r="Q19" s="63">
        <f t="shared" si="5"/>
        <v>0</v>
      </c>
      <c r="R19" s="170" t="s">
        <v>44</v>
      </c>
      <c r="S19" s="63">
        <f t="shared" si="6"/>
        <v>0</v>
      </c>
      <c r="T19" s="170" t="s">
        <v>44</v>
      </c>
      <c r="U19" s="63">
        <f t="shared" si="7"/>
        <v>0</v>
      </c>
      <c r="V19" s="170" t="s">
        <v>44</v>
      </c>
      <c r="W19" s="63">
        <f t="shared" si="8"/>
        <v>0</v>
      </c>
      <c r="X19" s="56"/>
    </row>
    <row r="20" spans="1:24" s="12" customFormat="1" ht="15" customHeight="1" thickBot="1" x14ac:dyDescent="0.25">
      <c r="A20" s="107"/>
      <c r="B20" s="111" t="str">
        <f>'Eval 1'!B20</f>
        <v>Relaxative movements and reaction time</v>
      </c>
      <c r="C20" s="104"/>
      <c r="D20" s="166" t="s">
        <v>44</v>
      </c>
      <c r="E20" s="63">
        <f t="shared" si="0"/>
        <v>0</v>
      </c>
      <c r="F20" s="168" t="s">
        <v>44</v>
      </c>
      <c r="G20" s="63">
        <f t="shared" si="0"/>
        <v>0</v>
      </c>
      <c r="H20" s="170" t="s">
        <v>44</v>
      </c>
      <c r="I20" s="63">
        <f t="shared" si="1"/>
        <v>0</v>
      </c>
      <c r="J20" s="170" t="s">
        <v>44</v>
      </c>
      <c r="K20" s="63">
        <f t="shared" si="2"/>
        <v>0</v>
      </c>
      <c r="L20" s="170" t="s">
        <v>44</v>
      </c>
      <c r="M20" s="63">
        <f t="shared" si="3"/>
        <v>0</v>
      </c>
      <c r="N20" s="170" t="s">
        <v>44</v>
      </c>
      <c r="O20" s="63">
        <f t="shared" si="4"/>
        <v>0</v>
      </c>
      <c r="P20" s="170" t="s">
        <v>44</v>
      </c>
      <c r="Q20" s="63">
        <f t="shared" si="5"/>
        <v>0</v>
      </c>
      <c r="R20" s="170" t="s">
        <v>44</v>
      </c>
      <c r="S20" s="63">
        <f t="shared" si="6"/>
        <v>0</v>
      </c>
      <c r="T20" s="170" t="s">
        <v>44</v>
      </c>
      <c r="U20" s="63">
        <f t="shared" si="7"/>
        <v>0</v>
      </c>
      <c r="V20" s="170" t="s">
        <v>44</v>
      </c>
      <c r="W20" s="63">
        <f t="shared" si="8"/>
        <v>0</v>
      </c>
      <c r="X20" s="56"/>
    </row>
    <row r="21" spans="1:24" s="12" customFormat="1" ht="15" customHeight="1" x14ac:dyDescent="0.2">
      <c r="A21" s="94" t="str">
        <f>'Eval 1'!A21</f>
        <v>Fitness Level</v>
      </c>
      <c r="B21" s="109" t="str">
        <f>'Eval 1'!B21</f>
        <v>Physically fit</v>
      </c>
      <c r="C21" s="104"/>
      <c r="D21" s="166" t="s">
        <v>44</v>
      </c>
      <c r="E21" s="63">
        <f t="shared" si="0"/>
        <v>0</v>
      </c>
      <c r="F21" s="168" t="s">
        <v>44</v>
      </c>
      <c r="G21" s="63">
        <f t="shared" si="0"/>
        <v>0</v>
      </c>
      <c r="H21" s="170" t="s">
        <v>44</v>
      </c>
      <c r="I21" s="63">
        <f t="shared" si="1"/>
        <v>0</v>
      </c>
      <c r="J21" s="170" t="s">
        <v>44</v>
      </c>
      <c r="K21" s="63">
        <f t="shared" si="2"/>
        <v>0</v>
      </c>
      <c r="L21" s="170" t="s">
        <v>44</v>
      </c>
      <c r="M21" s="63">
        <f t="shared" si="3"/>
        <v>0</v>
      </c>
      <c r="N21" s="170" t="s">
        <v>44</v>
      </c>
      <c r="O21" s="63">
        <f t="shared" si="4"/>
        <v>0</v>
      </c>
      <c r="P21" s="170" t="s">
        <v>44</v>
      </c>
      <c r="Q21" s="63">
        <f t="shared" si="5"/>
        <v>0</v>
      </c>
      <c r="R21" s="170" t="s">
        <v>44</v>
      </c>
      <c r="S21" s="63">
        <f t="shared" si="6"/>
        <v>0</v>
      </c>
      <c r="T21" s="170" t="s">
        <v>44</v>
      </c>
      <c r="U21" s="63">
        <f t="shared" si="7"/>
        <v>0</v>
      </c>
      <c r="V21" s="170" t="s">
        <v>44</v>
      </c>
      <c r="W21" s="63">
        <f t="shared" si="8"/>
        <v>0</v>
      </c>
      <c r="X21" s="56"/>
    </row>
    <row r="22" spans="1:24" s="12" customFormat="1" ht="15" customHeight="1" thickBot="1" x14ac:dyDescent="0.25">
      <c r="A22" s="93"/>
      <c r="B22" s="116" t="str">
        <f>'Eval 1'!B22</f>
        <v>Not prone to injury</v>
      </c>
      <c r="C22" s="104"/>
      <c r="D22" s="167" t="s">
        <v>44</v>
      </c>
      <c r="E22" s="63">
        <f t="shared" si="0"/>
        <v>0</v>
      </c>
      <c r="F22" s="169" t="s">
        <v>44</v>
      </c>
      <c r="G22" s="63">
        <f t="shared" si="0"/>
        <v>0</v>
      </c>
      <c r="H22" s="171" t="s">
        <v>44</v>
      </c>
      <c r="I22" s="63">
        <f t="shared" si="1"/>
        <v>0</v>
      </c>
      <c r="J22" s="171" t="s">
        <v>44</v>
      </c>
      <c r="K22" s="63">
        <f t="shared" si="2"/>
        <v>0</v>
      </c>
      <c r="L22" s="171" t="s">
        <v>44</v>
      </c>
      <c r="M22" s="63">
        <f t="shared" si="3"/>
        <v>0</v>
      </c>
      <c r="N22" s="171" t="s">
        <v>44</v>
      </c>
      <c r="O22" s="63">
        <f t="shared" si="4"/>
        <v>0</v>
      </c>
      <c r="P22" s="171" t="s">
        <v>44</v>
      </c>
      <c r="Q22" s="63">
        <f t="shared" si="5"/>
        <v>0</v>
      </c>
      <c r="R22" s="171" t="s">
        <v>44</v>
      </c>
      <c r="S22" s="63">
        <f t="shared" si="6"/>
        <v>0</v>
      </c>
      <c r="T22" s="171" t="s">
        <v>44</v>
      </c>
      <c r="U22" s="63">
        <f t="shared" si="7"/>
        <v>0</v>
      </c>
      <c r="V22" s="171" t="s">
        <v>44</v>
      </c>
      <c r="W22" s="63">
        <f t="shared" si="8"/>
        <v>0</v>
      </c>
      <c r="X22" s="56"/>
    </row>
    <row r="23" spans="1:24" s="12" customFormat="1" ht="15" customHeight="1" thickBot="1" x14ac:dyDescent="0.25">
      <c r="A23" s="216" t="str">
        <f>'Eval 1'!A23</f>
        <v>TECHNICAL CHARACTERISTICS</v>
      </c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8"/>
      <c r="X23" s="56"/>
    </row>
    <row r="24" spans="1:24" s="12" customFormat="1" ht="15" customHeight="1" x14ac:dyDescent="0.2">
      <c r="A24" s="93" t="str">
        <f>'Eval 1'!A24</f>
        <v>Low Shots</v>
      </c>
      <c r="B24" s="115" t="str">
        <f>'Eval 1'!B24</f>
        <v>Butterfly technique (compact, square)</v>
      </c>
      <c r="C24" s="104"/>
      <c r="D24" s="166" t="s">
        <v>44</v>
      </c>
      <c r="E24" s="63">
        <f>IF(D24=0,0)+IF(D24=1,1)+IF(D24=2,2)+IF(D24=3,3)+IF(D24=4,4)+IF(D24=5,5)</f>
        <v>0</v>
      </c>
      <c r="F24" s="168" t="s">
        <v>44</v>
      </c>
      <c r="G24" s="63">
        <f>IF(F24=0,0)+IF(F24=1,1)+IF(F24=2,2)+IF(F24=3,3)+IF(F24=4,4)+IF(F24=5,5)</f>
        <v>0</v>
      </c>
      <c r="H24" s="170" t="s">
        <v>44</v>
      </c>
      <c r="I24" s="63">
        <f>IF(H24=0,0)+IF(H24=1,1)+IF(H24=2,2)+IF(H24=3,3)+IF(H24=4,4)+IF(H24=5,5)</f>
        <v>0</v>
      </c>
      <c r="J24" s="170" t="s">
        <v>44</v>
      </c>
      <c r="K24" s="63">
        <f>IF(J24=0,0)+IF(J24=1,1)+IF(J24=2,2)+IF(J24=3,3)+IF(J24=4,4)+IF(J24=5,5)</f>
        <v>0</v>
      </c>
      <c r="L24" s="170" t="s">
        <v>44</v>
      </c>
      <c r="M24" s="63">
        <f>IF(L24=0,0)+IF(L24=1,1)+IF(L24=2,2)+IF(L24=3,3)+IF(L24=4,4)+IF(L24=5,5)</f>
        <v>0</v>
      </c>
      <c r="N24" s="170" t="s">
        <v>44</v>
      </c>
      <c r="O24" s="63">
        <f>IF(N24=0,0)+IF(N24=1,1)+IF(N24=2,2)+IF(N24=3,3)+IF(N24=4,4)+IF(N24=5,5)</f>
        <v>0</v>
      </c>
      <c r="P24" s="170" t="s">
        <v>44</v>
      </c>
      <c r="Q24" s="63">
        <f>IF(P24=0,0)+IF(P24=1,1)+IF(P24=2,2)+IF(P24=3,3)+IF(P24=4,4)+IF(P24=5,5)</f>
        <v>0</v>
      </c>
      <c r="R24" s="170" t="s">
        <v>44</v>
      </c>
      <c r="S24" s="63">
        <f>IF(R24=0,0)+IF(R24=1,1)+IF(R24=2,2)+IF(R24=3,3)+IF(R24=4,4)+IF(R24=5,5)</f>
        <v>0</v>
      </c>
      <c r="T24" s="170" t="s">
        <v>44</v>
      </c>
      <c r="U24" s="63">
        <f>IF(T24=0,0)+IF(T24=1,1)+IF(T24=2,2)+IF(T24=3,3)+IF(T24=4,4)+IF(T24=5,5)</f>
        <v>0</v>
      </c>
      <c r="V24" s="170" t="s">
        <v>44</v>
      </c>
      <c r="W24" s="63">
        <f>IF(V24=0,0)+IF(V24=1,1)+IF(V24=2,2)+IF(V24=3,3)+IF(V24=4,4)+IF(V24=5,5)</f>
        <v>0</v>
      </c>
      <c r="X24" s="56"/>
    </row>
    <row r="25" spans="1:24" s="12" customFormat="1" ht="15" customHeight="1" x14ac:dyDescent="0.2">
      <c r="A25" s="93"/>
      <c r="B25" s="110" t="str">
        <f>'Eval 1'!B25</f>
        <v>Use of Stick</v>
      </c>
      <c r="C25" s="104"/>
      <c r="D25" s="166" t="s">
        <v>44</v>
      </c>
      <c r="E25" s="63">
        <f t="shared" ref="E25:G38" si="9">IF(D25=0,0)+IF(D25=1,1)+IF(D25=2,2)+IF(D25=3,3)+IF(D25=4,4)+IF(D25=5,5)</f>
        <v>0</v>
      </c>
      <c r="F25" s="168" t="s">
        <v>44</v>
      </c>
      <c r="G25" s="63">
        <f t="shared" si="9"/>
        <v>0</v>
      </c>
      <c r="H25" s="170" t="s">
        <v>44</v>
      </c>
      <c r="I25" s="63">
        <f t="shared" ref="I25:I38" si="10">IF(H25=0,0)+IF(H25=1,1)+IF(H25=2,2)+IF(H25=3,3)+IF(H25=4,4)+IF(H25=5,5)</f>
        <v>0</v>
      </c>
      <c r="J25" s="170" t="s">
        <v>44</v>
      </c>
      <c r="K25" s="63">
        <f t="shared" ref="K25:K38" si="11">IF(J25=0,0)+IF(J25=1,1)+IF(J25=2,2)+IF(J25=3,3)+IF(J25=4,4)+IF(J25=5,5)</f>
        <v>0</v>
      </c>
      <c r="L25" s="170" t="s">
        <v>44</v>
      </c>
      <c r="M25" s="63">
        <f t="shared" ref="M25:M38" si="12">IF(L25=0,0)+IF(L25=1,1)+IF(L25=2,2)+IF(L25=3,3)+IF(L25=4,4)+IF(L25=5,5)</f>
        <v>0</v>
      </c>
      <c r="N25" s="170" t="s">
        <v>44</v>
      </c>
      <c r="O25" s="63">
        <f t="shared" ref="O25:O38" si="13">IF(N25=0,0)+IF(N25=1,1)+IF(N25=2,2)+IF(N25=3,3)+IF(N25=4,4)+IF(N25=5,5)</f>
        <v>0</v>
      </c>
      <c r="P25" s="170" t="s">
        <v>44</v>
      </c>
      <c r="Q25" s="63">
        <f t="shared" ref="Q25:Q38" si="14">IF(P25=0,0)+IF(P25=1,1)+IF(P25=2,2)+IF(P25=3,3)+IF(P25=4,4)+IF(P25=5,5)</f>
        <v>0</v>
      </c>
      <c r="R25" s="170" t="s">
        <v>44</v>
      </c>
      <c r="S25" s="63">
        <f t="shared" ref="S25:S38" si="15">IF(R25=0,0)+IF(R25=1,1)+IF(R25=2,2)+IF(R25=3,3)+IF(R25=4,4)+IF(R25=5,5)</f>
        <v>0</v>
      </c>
      <c r="T25" s="170" t="s">
        <v>44</v>
      </c>
      <c r="U25" s="63">
        <f t="shared" ref="U25:U38" si="16">IF(T25=0,0)+IF(T25=1,1)+IF(T25=2,2)+IF(T25=3,3)+IF(T25=4,4)+IF(T25=5,5)</f>
        <v>0</v>
      </c>
      <c r="V25" s="170" t="s">
        <v>44</v>
      </c>
      <c r="W25" s="63">
        <f t="shared" ref="W25:W38" si="17">IF(V25=0,0)+IF(V25=1,1)+IF(V25=2,2)+IF(V25=3,3)+IF(V25=4,4)+IF(V25=5,5)</f>
        <v>0</v>
      </c>
      <c r="X25" s="56"/>
    </row>
    <row r="26" spans="1:24" s="12" customFormat="1" ht="15" customHeight="1" x14ac:dyDescent="0.2">
      <c r="A26" s="93"/>
      <c r="B26" s="110" t="str">
        <f>'Eval 1'!B26</f>
        <v>Rebound control: off stick</v>
      </c>
      <c r="C26" s="104"/>
      <c r="D26" s="166" t="s">
        <v>44</v>
      </c>
      <c r="E26" s="63">
        <f t="shared" si="9"/>
        <v>0</v>
      </c>
      <c r="F26" s="168" t="s">
        <v>44</v>
      </c>
      <c r="G26" s="63">
        <f t="shared" si="9"/>
        <v>0</v>
      </c>
      <c r="H26" s="170" t="s">
        <v>44</v>
      </c>
      <c r="I26" s="63">
        <f t="shared" si="10"/>
        <v>0</v>
      </c>
      <c r="J26" s="170" t="s">
        <v>44</v>
      </c>
      <c r="K26" s="63">
        <f t="shared" si="11"/>
        <v>0</v>
      </c>
      <c r="L26" s="170" t="s">
        <v>44</v>
      </c>
      <c r="M26" s="63">
        <f t="shared" si="12"/>
        <v>0</v>
      </c>
      <c r="N26" s="170" t="s">
        <v>44</v>
      </c>
      <c r="O26" s="63">
        <f t="shared" si="13"/>
        <v>0</v>
      </c>
      <c r="P26" s="170" t="s">
        <v>44</v>
      </c>
      <c r="Q26" s="63">
        <f t="shared" si="14"/>
        <v>0</v>
      </c>
      <c r="R26" s="170" t="s">
        <v>44</v>
      </c>
      <c r="S26" s="63">
        <f t="shared" si="15"/>
        <v>0</v>
      </c>
      <c r="T26" s="170" t="s">
        <v>44</v>
      </c>
      <c r="U26" s="63">
        <f t="shared" si="16"/>
        <v>0</v>
      </c>
      <c r="V26" s="170" t="s">
        <v>44</v>
      </c>
      <c r="W26" s="63">
        <f t="shared" si="17"/>
        <v>0</v>
      </c>
      <c r="X26" s="56"/>
    </row>
    <row r="27" spans="1:24" s="12" customFormat="1" ht="15" customHeight="1" x14ac:dyDescent="0.2">
      <c r="A27" s="93"/>
      <c r="B27" s="110" t="str">
        <f>'Eval 1'!B27</f>
        <v>Rebound control off pads</v>
      </c>
      <c r="C27" s="104"/>
      <c r="D27" s="166" t="s">
        <v>44</v>
      </c>
      <c r="E27" s="63">
        <f t="shared" si="9"/>
        <v>0</v>
      </c>
      <c r="F27" s="168" t="s">
        <v>44</v>
      </c>
      <c r="G27" s="63">
        <f t="shared" si="9"/>
        <v>0</v>
      </c>
      <c r="H27" s="170" t="s">
        <v>44</v>
      </c>
      <c r="I27" s="63">
        <f t="shared" si="10"/>
        <v>0</v>
      </c>
      <c r="J27" s="170" t="s">
        <v>44</v>
      </c>
      <c r="K27" s="63">
        <f t="shared" si="11"/>
        <v>0</v>
      </c>
      <c r="L27" s="170" t="s">
        <v>44</v>
      </c>
      <c r="M27" s="63">
        <f t="shared" si="12"/>
        <v>0</v>
      </c>
      <c r="N27" s="170" t="s">
        <v>44</v>
      </c>
      <c r="O27" s="63">
        <f t="shared" si="13"/>
        <v>0</v>
      </c>
      <c r="P27" s="170" t="s">
        <v>44</v>
      </c>
      <c r="Q27" s="63">
        <f t="shared" si="14"/>
        <v>0</v>
      </c>
      <c r="R27" s="170" t="s">
        <v>44</v>
      </c>
      <c r="S27" s="63">
        <f t="shared" si="15"/>
        <v>0</v>
      </c>
      <c r="T27" s="170" t="s">
        <v>44</v>
      </c>
      <c r="U27" s="63">
        <f t="shared" si="16"/>
        <v>0</v>
      </c>
      <c r="V27" s="170" t="s">
        <v>44</v>
      </c>
      <c r="W27" s="63">
        <f t="shared" si="17"/>
        <v>0</v>
      </c>
      <c r="X27" s="56"/>
    </row>
    <row r="28" spans="1:24" s="12" customFormat="1" ht="15" customHeight="1" x14ac:dyDescent="0.2">
      <c r="A28" s="93"/>
      <c r="B28" s="110" t="str">
        <f>'Eval 1'!B28</f>
        <v>Ability to butterfly at appropriate time</v>
      </c>
      <c r="C28" s="104"/>
      <c r="D28" s="166" t="s">
        <v>44</v>
      </c>
      <c r="E28" s="63">
        <f t="shared" si="9"/>
        <v>0</v>
      </c>
      <c r="F28" s="168" t="s">
        <v>44</v>
      </c>
      <c r="G28" s="63">
        <f t="shared" si="9"/>
        <v>0</v>
      </c>
      <c r="H28" s="170" t="s">
        <v>44</v>
      </c>
      <c r="I28" s="63">
        <f t="shared" si="10"/>
        <v>0</v>
      </c>
      <c r="J28" s="170" t="s">
        <v>44</v>
      </c>
      <c r="K28" s="63">
        <f t="shared" si="11"/>
        <v>0</v>
      </c>
      <c r="L28" s="170" t="s">
        <v>44</v>
      </c>
      <c r="M28" s="63">
        <f t="shared" si="12"/>
        <v>0</v>
      </c>
      <c r="N28" s="170" t="s">
        <v>44</v>
      </c>
      <c r="O28" s="63">
        <f t="shared" si="13"/>
        <v>0</v>
      </c>
      <c r="P28" s="170" t="s">
        <v>44</v>
      </c>
      <c r="Q28" s="63">
        <f t="shared" si="14"/>
        <v>0</v>
      </c>
      <c r="R28" s="170" t="s">
        <v>44</v>
      </c>
      <c r="S28" s="63">
        <f t="shared" si="15"/>
        <v>0</v>
      </c>
      <c r="T28" s="170" t="s">
        <v>44</v>
      </c>
      <c r="U28" s="63">
        <f t="shared" si="16"/>
        <v>0</v>
      </c>
      <c r="V28" s="170" t="s">
        <v>44</v>
      </c>
      <c r="W28" s="63">
        <f t="shared" si="17"/>
        <v>0</v>
      </c>
      <c r="X28" s="56"/>
    </row>
    <row r="29" spans="1:24" s="12" customFormat="1" ht="15" customHeight="1" thickBot="1" x14ac:dyDescent="0.25">
      <c r="A29" s="107"/>
      <c r="B29" s="111" t="str">
        <f>'Eval 1'!B29</f>
        <v>Ability to maintain balance</v>
      </c>
      <c r="C29" s="104"/>
      <c r="D29" s="166" t="s">
        <v>44</v>
      </c>
      <c r="E29" s="63">
        <f t="shared" si="9"/>
        <v>0</v>
      </c>
      <c r="F29" s="168" t="s">
        <v>44</v>
      </c>
      <c r="G29" s="63">
        <f t="shared" si="9"/>
        <v>0</v>
      </c>
      <c r="H29" s="170" t="s">
        <v>44</v>
      </c>
      <c r="I29" s="63">
        <f t="shared" si="10"/>
        <v>0</v>
      </c>
      <c r="J29" s="170" t="s">
        <v>44</v>
      </c>
      <c r="K29" s="63">
        <f t="shared" si="11"/>
        <v>0</v>
      </c>
      <c r="L29" s="170" t="s">
        <v>44</v>
      </c>
      <c r="M29" s="63">
        <f t="shared" si="12"/>
        <v>0</v>
      </c>
      <c r="N29" s="170" t="s">
        <v>44</v>
      </c>
      <c r="O29" s="63">
        <f t="shared" si="13"/>
        <v>0</v>
      </c>
      <c r="P29" s="170" t="s">
        <v>44</v>
      </c>
      <c r="Q29" s="63">
        <f t="shared" si="14"/>
        <v>0</v>
      </c>
      <c r="R29" s="170" t="s">
        <v>44</v>
      </c>
      <c r="S29" s="63">
        <f t="shared" si="15"/>
        <v>0</v>
      </c>
      <c r="T29" s="170" t="s">
        <v>44</v>
      </c>
      <c r="U29" s="63">
        <f t="shared" si="16"/>
        <v>0</v>
      </c>
      <c r="V29" s="170" t="s">
        <v>44</v>
      </c>
      <c r="W29" s="63">
        <f t="shared" si="17"/>
        <v>0</v>
      </c>
      <c r="X29" s="56"/>
    </row>
    <row r="30" spans="1:24" s="12" customFormat="1" ht="15" customHeight="1" x14ac:dyDescent="0.2">
      <c r="A30" s="94" t="str">
        <f>'Eval 1'!A30</f>
        <v>High Shots</v>
      </c>
      <c r="B30" s="109" t="str">
        <f>'Eval 1'!B30</f>
        <v>Quickness of blocker</v>
      </c>
      <c r="C30" s="104"/>
      <c r="D30" s="166" t="s">
        <v>44</v>
      </c>
      <c r="E30" s="63">
        <f t="shared" si="9"/>
        <v>0</v>
      </c>
      <c r="F30" s="168" t="s">
        <v>44</v>
      </c>
      <c r="G30" s="63">
        <f t="shared" si="9"/>
        <v>0</v>
      </c>
      <c r="H30" s="170" t="s">
        <v>44</v>
      </c>
      <c r="I30" s="63">
        <f t="shared" si="10"/>
        <v>0</v>
      </c>
      <c r="J30" s="170" t="s">
        <v>44</v>
      </c>
      <c r="K30" s="63">
        <f t="shared" si="11"/>
        <v>0</v>
      </c>
      <c r="L30" s="170" t="s">
        <v>44</v>
      </c>
      <c r="M30" s="63">
        <f t="shared" si="12"/>
        <v>0</v>
      </c>
      <c r="N30" s="170" t="s">
        <v>44</v>
      </c>
      <c r="O30" s="63">
        <f t="shared" si="13"/>
        <v>0</v>
      </c>
      <c r="P30" s="170" t="s">
        <v>44</v>
      </c>
      <c r="Q30" s="63">
        <f t="shared" si="14"/>
        <v>0</v>
      </c>
      <c r="R30" s="170" t="s">
        <v>44</v>
      </c>
      <c r="S30" s="63">
        <f t="shared" si="15"/>
        <v>0</v>
      </c>
      <c r="T30" s="170" t="s">
        <v>44</v>
      </c>
      <c r="U30" s="63">
        <f t="shared" si="16"/>
        <v>0</v>
      </c>
      <c r="V30" s="170" t="s">
        <v>44</v>
      </c>
      <c r="W30" s="63">
        <f t="shared" si="17"/>
        <v>0</v>
      </c>
      <c r="X30" s="56"/>
    </row>
    <row r="31" spans="1:24" s="12" customFormat="1" ht="15" customHeight="1" x14ac:dyDescent="0.2">
      <c r="A31" s="93"/>
      <c r="B31" s="110" t="str">
        <f>'Eval 1'!B31</f>
        <v>Quickness of catcher</v>
      </c>
      <c r="C31" s="104"/>
      <c r="D31" s="166" t="s">
        <v>44</v>
      </c>
      <c r="E31" s="63">
        <f t="shared" si="9"/>
        <v>0</v>
      </c>
      <c r="F31" s="168" t="s">
        <v>44</v>
      </c>
      <c r="G31" s="63">
        <f t="shared" si="9"/>
        <v>0</v>
      </c>
      <c r="H31" s="170" t="s">
        <v>44</v>
      </c>
      <c r="I31" s="63">
        <f t="shared" si="10"/>
        <v>0</v>
      </c>
      <c r="J31" s="170" t="s">
        <v>44</v>
      </c>
      <c r="K31" s="63">
        <f t="shared" si="11"/>
        <v>0</v>
      </c>
      <c r="L31" s="170" t="s">
        <v>44</v>
      </c>
      <c r="M31" s="63">
        <f t="shared" si="12"/>
        <v>0</v>
      </c>
      <c r="N31" s="170" t="s">
        <v>44</v>
      </c>
      <c r="O31" s="63">
        <f t="shared" si="13"/>
        <v>0</v>
      </c>
      <c r="P31" s="170" t="s">
        <v>44</v>
      </c>
      <c r="Q31" s="63">
        <f t="shared" si="14"/>
        <v>0</v>
      </c>
      <c r="R31" s="170" t="s">
        <v>44</v>
      </c>
      <c r="S31" s="63">
        <f t="shared" si="15"/>
        <v>0</v>
      </c>
      <c r="T31" s="170" t="s">
        <v>44</v>
      </c>
      <c r="U31" s="63">
        <f t="shared" si="16"/>
        <v>0</v>
      </c>
      <c r="V31" s="170" t="s">
        <v>44</v>
      </c>
      <c r="W31" s="63">
        <f t="shared" si="17"/>
        <v>0</v>
      </c>
      <c r="X31" s="56"/>
    </row>
    <row r="32" spans="1:24" s="12" customFormat="1" ht="15" customHeight="1" x14ac:dyDescent="0.2">
      <c r="A32" s="93"/>
      <c r="B32" s="110" t="str">
        <f>'Eval 1'!B32</f>
        <v>Position of blocker</v>
      </c>
      <c r="C32" s="104"/>
      <c r="D32" s="166" t="s">
        <v>44</v>
      </c>
      <c r="E32" s="63">
        <f t="shared" si="9"/>
        <v>0</v>
      </c>
      <c r="F32" s="168" t="s">
        <v>44</v>
      </c>
      <c r="G32" s="63">
        <f t="shared" si="9"/>
        <v>0</v>
      </c>
      <c r="H32" s="170" t="s">
        <v>44</v>
      </c>
      <c r="I32" s="63">
        <f t="shared" si="10"/>
        <v>0</v>
      </c>
      <c r="J32" s="170" t="s">
        <v>44</v>
      </c>
      <c r="K32" s="63">
        <f t="shared" si="11"/>
        <v>0</v>
      </c>
      <c r="L32" s="170" t="s">
        <v>44</v>
      </c>
      <c r="M32" s="63">
        <f t="shared" si="12"/>
        <v>0</v>
      </c>
      <c r="N32" s="170" t="s">
        <v>44</v>
      </c>
      <c r="O32" s="63">
        <f t="shared" si="13"/>
        <v>0</v>
      </c>
      <c r="P32" s="170" t="s">
        <v>44</v>
      </c>
      <c r="Q32" s="63">
        <f t="shared" si="14"/>
        <v>0</v>
      </c>
      <c r="R32" s="170" t="s">
        <v>44</v>
      </c>
      <c r="S32" s="63">
        <f t="shared" si="15"/>
        <v>0</v>
      </c>
      <c r="T32" s="170" t="s">
        <v>44</v>
      </c>
      <c r="U32" s="63">
        <f t="shared" si="16"/>
        <v>0</v>
      </c>
      <c r="V32" s="170" t="s">
        <v>44</v>
      </c>
      <c r="W32" s="63">
        <f t="shared" si="17"/>
        <v>0</v>
      </c>
      <c r="X32" s="56"/>
    </row>
    <row r="33" spans="1:24" s="12" customFormat="1" ht="15" customHeight="1" x14ac:dyDescent="0.2">
      <c r="A33" s="93"/>
      <c r="B33" s="110" t="str">
        <f>'Eval 1'!B33</f>
        <v>Position of catcher</v>
      </c>
      <c r="C33" s="104"/>
      <c r="D33" s="166" t="s">
        <v>44</v>
      </c>
      <c r="E33" s="63">
        <f t="shared" si="9"/>
        <v>0</v>
      </c>
      <c r="F33" s="168" t="s">
        <v>44</v>
      </c>
      <c r="G33" s="63">
        <f t="shared" si="9"/>
        <v>0</v>
      </c>
      <c r="H33" s="170" t="s">
        <v>44</v>
      </c>
      <c r="I33" s="63">
        <f t="shared" si="10"/>
        <v>0</v>
      </c>
      <c r="J33" s="170" t="s">
        <v>44</v>
      </c>
      <c r="K33" s="63">
        <f t="shared" si="11"/>
        <v>0</v>
      </c>
      <c r="L33" s="170" t="s">
        <v>44</v>
      </c>
      <c r="M33" s="63">
        <f t="shared" si="12"/>
        <v>0</v>
      </c>
      <c r="N33" s="170" t="s">
        <v>44</v>
      </c>
      <c r="O33" s="63">
        <f t="shared" si="13"/>
        <v>0</v>
      </c>
      <c r="P33" s="170" t="s">
        <v>44</v>
      </c>
      <c r="Q33" s="63">
        <f t="shared" si="14"/>
        <v>0</v>
      </c>
      <c r="R33" s="170" t="s">
        <v>44</v>
      </c>
      <c r="S33" s="63">
        <f t="shared" si="15"/>
        <v>0</v>
      </c>
      <c r="T33" s="170" t="s">
        <v>44</v>
      </c>
      <c r="U33" s="63">
        <f t="shared" si="16"/>
        <v>0</v>
      </c>
      <c r="V33" s="170" t="s">
        <v>44</v>
      </c>
      <c r="W33" s="63">
        <f t="shared" si="17"/>
        <v>0</v>
      </c>
      <c r="X33" s="56"/>
    </row>
    <row r="34" spans="1:24" s="12" customFormat="1" ht="15" customHeight="1" x14ac:dyDescent="0.2">
      <c r="A34" s="93"/>
      <c r="B34" s="110" t="str">
        <f>'Eval 1'!B34</f>
        <v>Rebound control: blocker</v>
      </c>
      <c r="C34" s="104"/>
      <c r="D34" s="166" t="s">
        <v>44</v>
      </c>
      <c r="E34" s="63">
        <f t="shared" si="9"/>
        <v>0</v>
      </c>
      <c r="F34" s="168" t="s">
        <v>44</v>
      </c>
      <c r="G34" s="63">
        <f t="shared" si="9"/>
        <v>0</v>
      </c>
      <c r="H34" s="170" t="s">
        <v>44</v>
      </c>
      <c r="I34" s="63">
        <f t="shared" si="10"/>
        <v>0</v>
      </c>
      <c r="J34" s="170" t="s">
        <v>44</v>
      </c>
      <c r="K34" s="63">
        <f t="shared" si="11"/>
        <v>0</v>
      </c>
      <c r="L34" s="170" t="s">
        <v>44</v>
      </c>
      <c r="M34" s="63">
        <f t="shared" si="12"/>
        <v>0</v>
      </c>
      <c r="N34" s="170" t="s">
        <v>44</v>
      </c>
      <c r="O34" s="63">
        <f t="shared" si="13"/>
        <v>0</v>
      </c>
      <c r="P34" s="170" t="s">
        <v>44</v>
      </c>
      <c r="Q34" s="63">
        <f t="shared" si="14"/>
        <v>0</v>
      </c>
      <c r="R34" s="170" t="s">
        <v>44</v>
      </c>
      <c r="S34" s="63">
        <f t="shared" si="15"/>
        <v>0</v>
      </c>
      <c r="T34" s="170" t="s">
        <v>44</v>
      </c>
      <c r="U34" s="63">
        <f t="shared" si="16"/>
        <v>0</v>
      </c>
      <c r="V34" s="170" t="s">
        <v>44</v>
      </c>
      <c r="W34" s="63">
        <f t="shared" si="17"/>
        <v>0</v>
      </c>
      <c r="X34" s="56"/>
    </row>
    <row r="35" spans="1:24" s="12" customFormat="1" ht="15" customHeight="1" x14ac:dyDescent="0.2">
      <c r="A35" s="93"/>
      <c r="B35" s="110" t="str">
        <f>'Eval 1'!B35</f>
        <v>Rebound control: catcher</v>
      </c>
      <c r="C35" s="104"/>
      <c r="D35" s="166" t="s">
        <v>44</v>
      </c>
      <c r="E35" s="63">
        <f t="shared" si="9"/>
        <v>0</v>
      </c>
      <c r="F35" s="168" t="s">
        <v>44</v>
      </c>
      <c r="G35" s="63">
        <f t="shared" si="9"/>
        <v>0</v>
      </c>
      <c r="H35" s="170" t="s">
        <v>44</v>
      </c>
      <c r="I35" s="63">
        <f t="shared" si="10"/>
        <v>0</v>
      </c>
      <c r="J35" s="170" t="s">
        <v>44</v>
      </c>
      <c r="K35" s="63">
        <f t="shared" si="11"/>
        <v>0</v>
      </c>
      <c r="L35" s="170" t="s">
        <v>44</v>
      </c>
      <c r="M35" s="63">
        <f t="shared" si="12"/>
        <v>0</v>
      </c>
      <c r="N35" s="170" t="s">
        <v>44</v>
      </c>
      <c r="O35" s="63">
        <f t="shared" si="13"/>
        <v>0</v>
      </c>
      <c r="P35" s="170" t="s">
        <v>44</v>
      </c>
      <c r="Q35" s="63">
        <f t="shared" si="14"/>
        <v>0</v>
      </c>
      <c r="R35" s="170" t="s">
        <v>44</v>
      </c>
      <c r="S35" s="63">
        <f t="shared" si="15"/>
        <v>0</v>
      </c>
      <c r="T35" s="170" t="s">
        <v>44</v>
      </c>
      <c r="U35" s="63">
        <f t="shared" si="16"/>
        <v>0</v>
      </c>
      <c r="V35" s="170" t="s">
        <v>44</v>
      </c>
      <c r="W35" s="63">
        <f t="shared" si="17"/>
        <v>0</v>
      </c>
      <c r="X35" s="56"/>
    </row>
    <row r="36" spans="1:24" s="12" customFormat="1" ht="15" customHeight="1" thickBot="1" x14ac:dyDescent="0.25">
      <c r="A36" s="107"/>
      <c r="B36" s="111" t="str">
        <f>'Eval 1'!B36</f>
        <v>Rebound control: chest</v>
      </c>
      <c r="C36" s="104"/>
      <c r="D36" s="166" t="s">
        <v>44</v>
      </c>
      <c r="E36" s="63">
        <f t="shared" si="9"/>
        <v>0</v>
      </c>
      <c r="F36" s="168" t="s">
        <v>44</v>
      </c>
      <c r="G36" s="63">
        <f t="shared" si="9"/>
        <v>0</v>
      </c>
      <c r="H36" s="170" t="s">
        <v>44</v>
      </c>
      <c r="I36" s="63">
        <f t="shared" si="10"/>
        <v>0</v>
      </c>
      <c r="J36" s="170" t="s">
        <v>44</v>
      </c>
      <c r="K36" s="63">
        <f t="shared" si="11"/>
        <v>0</v>
      </c>
      <c r="L36" s="170" t="s">
        <v>44</v>
      </c>
      <c r="M36" s="63">
        <f t="shared" si="12"/>
        <v>0</v>
      </c>
      <c r="N36" s="170" t="s">
        <v>44</v>
      </c>
      <c r="O36" s="63">
        <f t="shared" si="13"/>
        <v>0</v>
      </c>
      <c r="P36" s="170" t="s">
        <v>44</v>
      </c>
      <c r="Q36" s="63">
        <f t="shared" si="14"/>
        <v>0</v>
      </c>
      <c r="R36" s="170" t="s">
        <v>44</v>
      </c>
      <c r="S36" s="63">
        <f t="shared" si="15"/>
        <v>0</v>
      </c>
      <c r="T36" s="170" t="s">
        <v>44</v>
      </c>
      <c r="U36" s="63">
        <f t="shared" si="16"/>
        <v>0</v>
      </c>
      <c r="V36" s="170" t="s">
        <v>44</v>
      </c>
      <c r="W36" s="63">
        <f t="shared" si="17"/>
        <v>0</v>
      </c>
      <c r="X36" s="56"/>
    </row>
    <row r="37" spans="1:24" s="12" customFormat="1" ht="15" customHeight="1" x14ac:dyDescent="0.2">
      <c r="A37" s="94" t="str">
        <f>'Eval 1'!A37</f>
        <v>Use of Stick</v>
      </c>
      <c r="B37" s="109" t="str">
        <f>'Eval 1'!B37</f>
        <v>Passing / clearing</v>
      </c>
      <c r="C37" s="104"/>
      <c r="D37" s="166" t="s">
        <v>44</v>
      </c>
      <c r="E37" s="63">
        <f t="shared" si="9"/>
        <v>0</v>
      </c>
      <c r="F37" s="168" t="s">
        <v>44</v>
      </c>
      <c r="G37" s="63">
        <f t="shared" si="9"/>
        <v>0</v>
      </c>
      <c r="H37" s="170" t="s">
        <v>44</v>
      </c>
      <c r="I37" s="63">
        <f t="shared" si="10"/>
        <v>0</v>
      </c>
      <c r="J37" s="170" t="s">
        <v>44</v>
      </c>
      <c r="K37" s="63">
        <f t="shared" si="11"/>
        <v>0</v>
      </c>
      <c r="L37" s="170" t="s">
        <v>44</v>
      </c>
      <c r="M37" s="63">
        <f t="shared" si="12"/>
        <v>0</v>
      </c>
      <c r="N37" s="170" t="s">
        <v>44</v>
      </c>
      <c r="O37" s="63">
        <f t="shared" si="13"/>
        <v>0</v>
      </c>
      <c r="P37" s="170" t="s">
        <v>44</v>
      </c>
      <c r="Q37" s="63">
        <f t="shared" si="14"/>
        <v>0</v>
      </c>
      <c r="R37" s="170" t="s">
        <v>44</v>
      </c>
      <c r="S37" s="63">
        <f t="shared" si="15"/>
        <v>0</v>
      </c>
      <c r="T37" s="170" t="s">
        <v>44</v>
      </c>
      <c r="U37" s="63">
        <f t="shared" si="16"/>
        <v>0</v>
      </c>
      <c r="V37" s="170" t="s">
        <v>44</v>
      </c>
      <c r="W37" s="63">
        <f t="shared" si="17"/>
        <v>0</v>
      </c>
      <c r="X37" s="56"/>
    </row>
    <row r="38" spans="1:24" s="12" customFormat="1" ht="15" customHeight="1" thickBot="1" x14ac:dyDescent="0.25">
      <c r="A38" s="93"/>
      <c r="B38" s="116" t="str">
        <f>'Eval 1'!B38</f>
        <v>Puck playing ability</v>
      </c>
      <c r="C38" s="104"/>
      <c r="D38" s="167" t="s">
        <v>44</v>
      </c>
      <c r="E38" s="63">
        <f t="shared" si="9"/>
        <v>0</v>
      </c>
      <c r="F38" s="169" t="s">
        <v>44</v>
      </c>
      <c r="G38" s="63">
        <f t="shared" si="9"/>
        <v>0</v>
      </c>
      <c r="H38" s="171" t="s">
        <v>44</v>
      </c>
      <c r="I38" s="63">
        <f t="shared" si="10"/>
        <v>0</v>
      </c>
      <c r="J38" s="171" t="s">
        <v>44</v>
      </c>
      <c r="K38" s="63">
        <f t="shared" si="11"/>
        <v>0</v>
      </c>
      <c r="L38" s="171" t="s">
        <v>44</v>
      </c>
      <c r="M38" s="63">
        <f t="shared" si="12"/>
        <v>0</v>
      </c>
      <c r="N38" s="171" t="s">
        <v>44</v>
      </c>
      <c r="O38" s="63">
        <f t="shared" si="13"/>
        <v>0</v>
      </c>
      <c r="P38" s="171" t="s">
        <v>44</v>
      </c>
      <c r="Q38" s="63">
        <f t="shared" si="14"/>
        <v>0</v>
      </c>
      <c r="R38" s="171" t="s">
        <v>44</v>
      </c>
      <c r="S38" s="63">
        <f t="shared" si="15"/>
        <v>0</v>
      </c>
      <c r="T38" s="171" t="s">
        <v>44</v>
      </c>
      <c r="U38" s="63">
        <f t="shared" si="16"/>
        <v>0</v>
      </c>
      <c r="V38" s="171" t="s">
        <v>44</v>
      </c>
      <c r="W38" s="63">
        <f t="shared" si="17"/>
        <v>0</v>
      </c>
      <c r="X38" s="56"/>
    </row>
    <row r="39" spans="1:24" s="12" customFormat="1" ht="15" customHeight="1" thickBot="1" x14ac:dyDescent="0.25">
      <c r="A39" s="216" t="str">
        <f>'Eval 1'!A39</f>
        <v>SITUATIONAL TACTIC CHARACTERISTICS</v>
      </c>
      <c r="B39" s="217"/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8"/>
      <c r="X39" s="56"/>
    </row>
    <row r="40" spans="1:24" s="12" customFormat="1" ht="15" customHeight="1" x14ac:dyDescent="0.2">
      <c r="A40" s="214" t="str">
        <f>'Eval 1'!A40</f>
        <v>Positioning &amp; Angles</v>
      </c>
      <c r="B40" s="115" t="str">
        <f>'Eval 1'!B40</f>
        <v>Knows position at all times</v>
      </c>
      <c r="C40" s="104"/>
      <c r="D40" s="166" t="s">
        <v>44</v>
      </c>
      <c r="E40" s="63">
        <f>IF(D40=0,0)+IF(D40=1,1)+IF(D40=2,2)+IF(D40=3,3)+IF(D40=4,4)+IF(D40=5,5)</f>
        <v>0</v>
      </c>
      <c r="F40" s="168" t="s">
        <v>44</v>
      </c>
      <c r="G40" s="63">
        <f>IF(F40=0,0)+IF(F40=1,1)+IF(F40=2,2)+IF(F40=3,3)+IF(F40=4,4)+IF(F40=5,5)</f>
        <v>0</v>
      </c>
      <c r="H40" s="170" t="s">
        <v>44</v>
      </c>
      <c r="I40" s="63">
        <f>IF(H40=0,0)+IF(H40=1,1)+IF(H40=2,2)+IF(H40=3,3)+IF(H40=4,4)+IF(H40=5,5)</f>
        <v>0</v>
      </c>
      <c r="J40" s="170" t="s">
        <v>44</v>
      </c>
      <c r="K40" s="63">
        <f>IF(J40=0,0)+IF(J40=1,1)+IF(J40=2,2)+IF(J40=3,3)+IF(J40=4,4)+IF(J40=5,5)</f>
        <v>0</v>
      </c>
      <c r="L40" s="170" t="s">
        <v>44</v>
      </c>
      <c r="M40" s="63">
        <f>IF(L40=0,0)+IF(L40=1,1)+IF(L40=2,2)+IF(L40=3,3)+IF(L40=4,4)+IF(L40=5,5)</f>
        <v>0</v>
      </c>
      <c r="N40" s="170" t="s">
        <v>44</v>
      </c>
      <c r="O40" s="63">
        <f>IF(N40=0,0)+IF(N40=1,1)+IF(N40=2,2)+IF(N40=3,3)+IF(N40=4,4)+IF(N40=5,5)</f>
        <v>0</v>
      </c>
      <c r="P40" s="170" t="s">
        <v>44</v>
      </c>
      <c r="Q40" s="63">
        <f>IF(P40=0,0)+IF(P40=1,1)+IF(P40=2,2)+IF(P40=3,3)+IF(P40=4,4)+IF(P40=5,5)</f>
        <v>0</v>
      </c>
      <c r="R40" s="170" t="s">
        <v>44</v>
      </c>
      <c r="S40" s="63">
        <f>IF(R40=0,0)+IF(R40=1,1)+IF(R40=2,2)+IF(R40=3,3)+IF(R40=4,4)+IF(R40=5,5)</f>
        <v>0</v>
      </c>
      <c r="T40" s="170" t="s">
        <v>44</v>
      </c>
      <c r="U40" s="63">
        <f>IF(T40=0,0)+IF(T40=1,1)+IF(T40=2,2)+IF(T40=3,3)+IF(T40=4,4)+IF(T40=5,5)</f>
        <v>0</v>
      </c>
      <c r="V40" s="170" t="s">
        <v>44</v>
      </c>
      <c r="W40" s="63">
        <f>IF(V40=0,0)+IF(V40=1,1)+IF(V40=2,2)+IF(V40=3,3)+IF(V40=4,4)+IF(V40=5,5)</f>
        <v>0</v>
      </c>
      <c r="X40" s="56"/>
    </row>
    <row r="41" spans="1:24" s="12" customFormat="1" ht="15" customHeight="1" x14ac:dyDescent="0.2">
      <c r="A41" s="214"/>
      <c r="B41" s="110" t="str">
        <f>'Eval 1'!B41</f>
        <v>Assumes neutral position at top edge of crease</v>
      </c>
      <c r="C41" s="104"/>
      <c r="D41" s="166" t="s">
        <v>44</v>
      </c>
      <c r="E41" s="63">
        <f t="shared" ref="E41:G56" si="18">IF(D41=0,0)+IF(D41=1,1)+IF(D41=2,2)+IF(D41=3,3)+IF(D41=4,4)+IF(D41=5,5)</f>
        <v>0</v>
      </c>
      <c r="F41" s="168" t="s">
        <v>44</v>
      </c>
      <c r="G41" s="63">
        <f t="shared" si="18"/>
        <v>0</v>
      </c>
      <c r="H41" s="170" t="s">
        <v>44</v>
      </c>
      <c r="I41" s="63">
        <f t="shared" ref="I41:I57" si="19">IF(H41=0,0)+IF(H41=1,1)+IF(H41=2,2)+IF(H41=3,3)+IF(H41=4,4)+IF(H41=5,5)</f>
        <v>0</v>
      </c>
      <c r="J41" s="170" t="s">
        <v>44</v>
      </c>
      <c r="K41" s="63">
        <f t="shared" ref="K41:K57" si="20">IF(J41=0,0)+IF(J41=1,1)+IF(J41=2,2)+IF(J41=3,3)+IF(J41=4,4)+IF(J41=5,5)</f>
        <v>0</v>
      </c>
      <c r="L41" s="170" t="s">
        <v>44</v>
      </c>
      <c r="M41" s="63">
        <f t="shared" ref="M41:M57" si="21">IF(L41=0,0)+IF(L41=1,1)+IF(L41=2,2)+IF(L41=3,3)+IF(L41=4,4)+IF(L41=5,5)</f>
        <v>0</v>
      </c>
      <c r="N41" s="170" t="s">
        <v>44</v>
      </c>
      <c r="O41" s="63">
        <f t="shared" ref="O41:O57" si="22">IF(N41=0,0)+IF(N41=1,1)+IF(N41=2,2)+IF(N41=3,3)+IF(N41=4,4)+IF(N41=5,5)</f>
        <v>0</v>
      </c>
      <c r="P41" s="170" t="s">
        <v>44</v>
      </c>
      <c r="Q41" s="63">
        <f t="shared" ref="Q41:Q57" si="23">IF(P41=0,0)+IF(P41=1,1)+IF(P41=2,2)+IF(P41=3,3)+IF(P41=4,4)+IF(P41=5,5)</f>
        <v>0</v>
      </c>
      <c r="R41" s="170" t="s">
        <v>44</v>
      </c>
      <c r="S41" s="63">
        <f t="shared" ref="S41:S57" si="24">IF(R41=0,0)+IF(R41=1,1)+IF(R41=2,2)+IF(R41=3,3)+IF(R41=4,4)+IF(R41=5,5)</f>
        <v>0</v>
      </c>
      <c r="T41" s="170" t="s">
        <v>44</v>
      </c>
      <c r="U41" s="63">
        <f t="shared" ref="U41:U57" si="25">IF(T41=0,0)+IF(T41=1,1)+IF(T41=2,2)+IF(T41=3,3)+IF(T41=4,4)+IF(T41=5,5)</f>
        <v>0</v>
      </c>
      <c r="V41" s="170" t="s">
        <v>44</v>
      </c>
      <c r="W41" s="63">
        <f t="shared" ref="W41:W57" si="26">IF(V41=0,0)+IF(V41=1,1)+IF(V41=2,2)+IF(V41=3,3)+IF(V41=4,4)+IF(V41=5,5)</f>
        <v>0</v>
      </c>
      <c r="X41" s="56"/>
    </row>
    <row r="42" spans="1:24" s="12" customFormat="1" ht="15" customHeight="1" x14ac:dyDescent="0.2">
      <c r="A42" s="93"/>
      <c r="B42" s="110" t="str">
        <f>'Eval 1'!B42</f>
        <v>Positions self properly prior to shot</v>
      </c>
      <c r="C42" s="104"/>
      <c r="D42" s="166" t="s">
        <v>44</v>
      </c>
      <c r="E42" s="63">
        <f t="shared" si="18"/>
        <v>0</v>
      </c>
      <c r="F42" s="168" t="s">
        <v>44</v>
      </c>
      <c r="G42" s="63">
        <f t="shared" si="18"/>
        <v>0</v>
      </c>
      <c r="H42" s="170" t="s">
        <v>44</v>
      </c>
      <c r="I42" s="63">
        <f t="shared" si="19"/>
        <v>0</v>
      </c>
      <c r="J42" s="170" t="s">
        <v>44</v>
      </c>
      <c r="K42" s="63">
        <f t="shared" si="20"/>
        <v>0</v>
      </c>
      <c r="L42" s="170" t="s">
        <v>44</v>
      </c>
      <c r="M42" s="63">
        <f t="shared" si="21"/>
        <v>0</v>
      </c>
      <c r="N42" s="170" t="s">
        <v>44</v>
      </c>
      <c r="O42" s="63">
        <f t="shared" si="22"/>
        <v>0</v>
      </c>
      <c r="P42" s="170" t="s">
        <v>44</v>
      </c>
      <c r="Q42" s="63">
        <f t="shared" si="23"/>
        <v>0</v>
      </c>
      <c r="R42" s="170" t="s">
        <v>44</v>
      </c>
      <c r="S42" s="63">
        <f t="shared" si="24"/>
        <v>0</v>
      </c>
      <c r="T42" s="170" t="s">
        <v>44</v>
      </c>
      <c r="U42" s="63">
        <f t="shared" si="25"/>
        <v>0</v>
      </c>
      <c r="V42" s="170" t="s">
        <v>44</v>
      </c>
      <c r="W42" s="63">
        <f t="shared" si="26"/>
        <v>0</v>
      </c>
      <c r="X42" s="56"/>
    </row>
    <row r="43" spans="1:24" s="12" customFormat="1" ht="15" customHeight="1" x14ac:dyDescent="0.2">
      <c r="A43" s="93"/>
      <c r="B43" s="110" t="str">
        <f>'Eval 1'!B43</f>
        <v>Ability to orient self instantly</v>
      </c>
      <c r="C43" s="104"/>
      <c r="D43" s="166" t="s">
        <v>44</v>
      </c>
      <c r="E43" s="63">
        <f t="shared" si="18"/>
        <v>0</v>
      </c>
      <c r="F43" s="168" t="s">
        <v>44</v>
      </c>
      <c r="G43" s="63">
        <f t="shared" si="18"/>
        <v>0</v>
      </c>
      <c r="H43" s="170" t="s">
        <v>44</v>
      </c>
      <c r="I43" s="63">
        <f t="shared" si="19"/>
        <v>0</v>
      </c>
      <c r="J43" s="170" t="s">
        <v>44</v>
      </c>
      <c r="K43" s="63">
        <f t="shared" si="20"/>
        <v>0</v>
      </c>
      <c r="L43" s="170" t="s">
        <v>44</v>
      </c>
      <c r="M43" s="63">
        <f t="shared" si="21"/>
        <v>0</v>
      </c>
      <c r="N43" s="170" t="s">
        <v>44</v>
      </c>
      <c r="O43" s="63">
        <f t="shared" si="22"/>
        <v>0</v>
      </c>
      <c r="P43" s="170" t="s">
        <v>44</v>
      </c>
      <c r="Q43" s="63">
        <f t="shared" si="23"/>
        <v>0</v>
      </c>
      <c r="R43" s="170" t="s">
        <v>44</v>
      </c>
      <c r="S43" s="63">
        <f t="shared" si="24"/>
        <v>0</v>
      </c>
      <c r="T43" s="170" t="s">
        <v>44</v>
      </c>
      <c r="U43" s="63">
        <f t="shared" si="25"/>
        <v>0</v>
      </c>
      <c r="V43" s="170" t="s">
        <v>44</v>
      </c>
      <c r="W43" s="63">
        <f t="shared" si="26"/>
        <v>0</v>
      </c>
      <c r="X43" s="56"/>
    </row>
    <row r="44" spans="1:24" s="12" customFormat="1" ht="15" customHeight="1" x14ac:dyDescent="0.2">
      <c r="A44" s="93"/>
      <c r="B44" s="110" t="str">
        <f>'Eval 1'!B44</f>
        <v>Lines up properly on puck</v>
      </c>
      <c r="C44" s="104"/>
      <c r="D44" s="166" t="s">
        <v>44</v>
      </c>
      <c r="E44" s="63">
        <f t="shared" si="18"/>
        <v>0</v>
      </c>
      <c r="F44" s="168" t="s">
        <v>44</v>
      </c>
      <c r="G44" s="63">
        <f t="shared" si="18"/>
        <v>0</v>
      </c>
      <c r="H44" s="170" t="s">
        <v>44</v>
      </c>
      <c r="I44" s="63">
        <f t="shared" si="19"/>
        <v>0</v>
      </c>
      <c r="J44" s="170" t="s">
        <v>44</v>
      </c>
      <c r="K44" s="63">
        <f t="shared" si="20"/>
        <v>0</v>
      </c>
      <c r="L44" s="170" t="s">
        <v>44</v>
      </c>
      <c r="M44" s="63">
        <f t="shared" si="21"/>
        <v>0</v>
      </c>
      <c r="N44" s="170" t="s">
        <v>44</v>
      </c>
      <c r="O44" s="63">
        <f t="shared" si="22"/>
        <v>0</v>
      </c>
      <c r="P44" s="170" t="s">
        <v>44</v>
      </c>
      <c r="Q44" s="63">
        <f t="shared" si="23"/>
        <v>0</v>
      </c>
      <c r="R44" s="170" t="s">
        <v>44</v>
      </c>
      <c r="S44" s="63">
        <f t="shared" si="24"/>
        <v>0</v>
      </c>
      <c r="T44" s="170" t="s">
        <v>44</v>
      </c>
      <c r="U44" s="63">
        <f t="shared" si="25"/>
        <v>0</v>
      </c>
      <c r="V44" s="170" t="s">
        <v>44</v>
      </c>
      <c r="W44" s="63">
        <f t="shared" si="26"/>
        <v>0</v>
      </c>
      <c r="X44" s="56"/>
    </row>
    <row r="45" spans="1:24" s="12" customFormat="1" ht="15" customHeight="1" thickBot="1" x14ac:dyDescent="0.25">
      <c r="A45" s="107"/>
      <c r="B45" s="111" t="str">
        <f>'Eval 1'!B45</f>
        <v>Knowledge of shooter’s options</v>
      </c>
      <c r="C45" s="104"/>
      <c r="D45" s="166" t="s">
        <v>44</v>
      </c>
      <c r="E45" s="63">
        <f t="shared" si="18"/>
        <v>0</v>
      </c>
      <c r="F45" s="168" t="s">
        <v>44</v>
      </c>
      <c r="G45" s="63">
        <f t="shared" si="18"/>
        <v>0</v>
      </c>
      <c r="H45" s="170" t="s">
        <v>44</v>
      </c>
      <c r="I45" s="63">
        <f t="shared" si="19"/>
        <v>0</v>
      </c>
      <c r="J45" s="170" t="s">
        <v>44</v>
      </c>
      <c r="K45" s="63">
        <f t="shared" si="20"/>
        <v>0</v>
      </c>
      <c r="L45" s="170" t="s">
        <v>44</v>
      </c>
      <c r="M45" s="63">
        <f t="shared" si="21"/>
        <v>0</v>
      </c>
      <c r="N45" s="170" t="s">
        <v>44</v>
      </c>
      <c r="O45" s="63">
        <f t="shared" si="22"/>
        <v>0</v>
      </c>
      <c r="P45" s="170" t="s">
        <v>44</v>
      </c>
      <c r="Q45" s="63">
        <f t="shared" si="23"/>
        <v>0</v>
      </c>
      <c r="R45" s="170" t="s">
        <v>44</v>
      </c>
      <c r="S45" s="63">
        <f t="shared" si="24"/>
        <v>0</v>
      </c>
      <c r="T45" s="170" t="s">
        <v>44</v>
      </c>
      <c r="U45" s="63">
        <f t="shared" si="25"/>
        <v>0</v>
      </c>
      <c r="V45" s="170" t="s">
        <v>44</v>
      </c>
      <c r="W45" s="63">
        <f t="shared" si="26"/>
        <v>0</v>
      </c>
      <c r="X45" s="56"/>
    </row>
    <row r="46" spans="1:24" s="12" customFormat="1" ht="15" customHeight="1" x14ac:dyDescent="0.2">
      <c r="A46" s="94" t="str">
        <f>'Eval 1'!A46</f>
        <v>Face-Offs</v>
      </c>
      <c r="B46" s="109" t="str">
        <f>'Eval 1'!B46</f>
        <v>Looks for potential shooter</v>
      </c>
      <c r="C46" s="104"/>
      <c r="D46" s="166" t="s">
        <v>44</v>
      </c>
      <c r="E46" s="63">
        <f t="shared" si="18"/>
        <v>0</v>
      </c>
      <c r="F46" s="168" t="s">
        <v>44</v>
      </c>
      <c r="G46" s="63">
        <f t="shared" si="18"/>
        <v>0</v>
      </c>
      <c r="H46" s="170" t="s">
        <v>44</v>
      </c>
      <c r="I46" s="63">
        <f t="shared" si="19"/>
        <v>0</v>
      </c>
      <c r="J46" s="170" t="s">
        <v>44</v>
      </c>
      <c r="K46" s="63">
        <f t="shared" si="20"/>
        <v>0</v>
      </c>
      <c r="L46" s="170" t="s">
        <v>44</v>
      </c>
      <c r="M46" s="63">
        <f t="shared" si="21"/>
        <v>0</v>
      </c>
      <c r="N46" s="170" t="s">
        <v>44</v>
      </c>
      <c r="O46" s="63">
        <f t="shared" si="22"/>
        <v>0</v>
      </c>
      <c r="P46" s="170" t="s">
        <v>44</v>
      </c>
      <c r="Q46" s="63">
        <f t="shared" si="23"/>
        <v>0</v>
      </c>
      <c r="R46" s="170" t="s">
        <v>44</v>
      </c>
      <c r="S46" s="63">
        <f t="shared" si="24"/>
        <v>0</v>
      </c>
      <c r="T46" s="170" t="s">
        <v>44</v>
      </c>
      <c r="U46" s="63">
        <f t="shared" si="25"/>
        <v>0</v>
      </c>
      <c r="V46" s="170" t="s">
        <v>44</v>
      </c>
      <c r="W46" s="63">
        <f t="shared" si="26"/>
        <v>0</v>
      </c>
      <c r="X46" s="56"/>
    </row>
    <row r="47" spans="1:24" s="12" customFormat="1" ht="15" customHeight="1" thickBot="1" x14ac:dyDescent="0.25">
      <c r="A47" s="107"/>
      <c r="B47" s="111" t="str">
        <f>'Eval 1'!B47</f>
        <v>Lines up properly in ready position</v>
      </c>
      <c r="C47" s="104"/>
      <c r="D47" s="166" t="s">
        <v>44</v>
      </c>
      <c r="E47" s="63">
        <f t="shared" si="18"/>
        <v>0</v>
      </c>
      <c r="F47" s="168" t="s">
        <v>44</v>
      </c>
      <c r="G47" s="63">
        <f t="shared" si="18"/>
        <v>0</v>
      </c>
      <c r="H47" s="170" t="s">
        <v>44</v>
      </c>
      <c r="I47" s="63">
        <f t="shared" si="19"/>
        <v>0</v>
      </c>
      <c r="J47" s="170" t="s">
        <v>44</v>
      </c>
      <c r="K47" s="63">
        <f t="shared" si="20"/>
        <v>0</v>
      </c>
      <c r="L47" s="170" t="s">
        <v>44</v>
      </c>
      <c r="M47" s="63">
        <f t="shared" si="21"/>
        <v>0</v>
      </c>
      <c r="N47" s="170" t="s">
        <v>44</v>
      </c>
      <c r="O47" s="63">
        <f t="shared" si="22"/>
        <v>0</v>
      </c>
      <c r="P47" s="170" t="s">
        <v>44</v>
      </c>
      <c r="Q47" s="63">
        <f t="shared" si="23"/>
        <v>0</v>
      </c>
      <c r="R47" s="170" t="s">
        <v>44</v>
      </c>
      <c r="S47" s="63">
        <f t="shared" si="24"/>
        <v>0</v>
      </c>
      <c r="T47" s="170" t="s">
        <v>44</v>
      </c>
      <c r="U47" s="63">
        <f t="shared" si="25"/>
        <v>0</v>
      </c>
      <c r="V47" s="170" t="s">
        <v>44</v>
      </c>
      <c r="W47" s="63">
        <f t="shared" si="26"/>
        <v>0</v>
      </c>
      <c r="X47" s="56"/>
    </row>
    <row r="48" spans="1:24" s="12" customFormat="1" ht="15" customHeight="1" x14ac:dyDescent="0.2">
      <c r="A48" s="215" t="str">
        <f>'Eval 1'!A48</f>
        <v>Deflections &amp; Screen Shots</v>
      </c>
      <c r="B48" s="109" t="str">
        <f>'Eval 1'!B48</f>
        <v>Ability to locate potential shooters</v>
      </c>
      <c r="C48" s="104"/>
      <c r="D48" s="166" t="s">
        <v>44</v>
      </c>
      <c r="E48" s="63">
        <f t="shared" si="18"/>
        <v>0</v>
      </c>
      <c r="F48" s="168" t="s">
        <v>44</v>
      </c>
      <c r="G48" s="63">
        <f t="shared" si="18"/>
        <v>0</v>
      </c>
      <c r="H48" s="170" t="s">
        <v>44</v>
      </c>
      <c r="I48" s="63">
        <f t="shared" si="19"/>
        <v>0</v>
      </c>
      <c r="J48" s="170" t="s">
        <v>44</v>
      </c>
      <c r="K48" s="63">
        <f t="shared" si="20"/>
        <v>0</v>
      </c>
      <c r="L48" s="170" t="s">
        <v>44</v>
      </c>
      <c r="M48" s="63">
        <f t="shared" si="21"/>
        <v>0</v>
      </c>
      <c r="N48" s="170" t="s">
        <v>44</v>
      </c>
      <c r="O48" s="63">
        <f t="shared" si="22"/>
        <v>0</v>
      </c>
      <c r="P48" s="170" t="s">
        <v>44</v>
      </c>
      <c r="Q48" s="63">
        <f t="shared" si="23"/>
        <v>0</v>
      </c>
      <c r="R48" s="170" t="s">
        <v>44</v>
      </c>
      <c r="S48" s="63">
        <f t="shared" si="24"/>
        <v>0</v>
      </c>
      <c r="T48" s="170" t="s">
        <v>44</v>
      </c>
      <c r="U48" s="63">
        <f t="shared" si="25"/>
        <v>0</v>
      </c>
      <c r="V48" s="170" t="s">
        <v>44</v>
      </c>
      <c r="W48" s="63">
        <f t="shared" si="26"/>
        <v>0</v>
      </c>
      <c r="X48" s="56"/>
    </row>
    <row r="49" spans="1:24" s="12" customFormat="1" ht="15" customHeight="1" x14ac:dyDescent="0.2">
      <c r="A49" s="214"/>
      <c r="B49" s="110" t="str">
        <f>'Eval 1'!B49</f>
        <v>Position with respect to potential deflectors</v>
      </c>
      <c r="C49" s="104"/>
      <c r="D49" s="166" t="s">
        <v>44</v>
      </c>
      <c r="E49" s="63">
        <f t="shared" si="18"/>
        <v>0</v>
      </c>
      <c r="F49" s="168" t="s">
        <v>44</v>
      </c>
      <c r="G49" s="63">
        <f t="shared" si="18"/>
        <v>0</v>
      </c>
      <c r="H49" s="170" t="s">
        <v>44</v>
      </c>
      <c r="I49" s="63">
        <f t="shared" si="19"/>
        <v>0</v>
      </c>
      <c r="J49" s="170" t="s">
        <v>44</v>
      </c>
      <c r="K49" s="63">
        <f t="shared" si="20"/>
        <v>0</v>
      </c>
      <c r="L49" s="170" t="s">
        <v>44</v>
      </c>
      <c r="M49" s="63">
        <f t="shared" si="21"/>
        <v>0</v>
      </c>
      <c r="N49" s="170" t="s">
        <v>44</v>
      </c>
      <c r="O49" s="63">
        <f t="shared" si="22"/>
        <v>0</v>
      </c>
      <c r="P49" s="170" t="s">
        <v>44</v>
      </c>
      <c r="Q49" s="63">
        <f t="shared" si="23"/>
        <v>0</v>
      </c>
      <c r="R49" s="170" t="s">
        <v>44</v>
      </c>
      <c r="S49" s="63">
        <f t="shared" si="24"/>
        <v>0</v>
      </c>
      <c r="T49" s="170" t="s">
        <v>44</v>
      </c>
      <c r="U49" s="63">
        <f t="shared" si="25"/>
        <v>0</v>
      </c>
      <c r="V49" s="170" t="s">
        <v>44</v>
      </c>
      <c r="W49" s="63">
        <f t="shared" si="26"/>
        <v>0</v>
      </c>
      <c r="X49" s="56"/>
    </row>
    <row r="50" spans="1:24" s="12" customFormat="1" ht="15" customHeight="1" x14ac:dyDescent="0.2">
      <c r="A50" s="93"/>
      <c r="B50" s="110" t="str">
        <f>'Eval 1'!B50</f>
        <v>Works hard to find puck</v>
      </c>
      <c r="C50" s="104"/>
      <c r="D50" s="166" t="s">
        <v>44</v>
      </c>
      <c r="E50" s="63">
        <f t="shared" si="18"/>
        <v>0</v>
      </c>
      <c r="F50" s="168" t="s">
        <v>44</v>
      </c>
      <c r="G50" s="63">
        <f t="shared" si="18"/>
        <v>0</v>
      </c>
      <c r="H50" s="170" t="s">
        <v>44</v>
      </c>
      <c r="I50" s="63">
        <f t="shared" si="19"/>
        <v>0</v>
      </c>
      <c r="J50" s="170" t="s">
        <v>44</v>
      </c>
      <c r="K50" s="63">
        <f t="shared" si="20"/>
        <v>0</v>
      </c>
      <c r="L50" s="170" t="s">
        <v>44</v>
      </c>
      <c r="M50" s="63">
        <f t="shared" si="21"/>
        <v>0</v>
      </c>
      <c r="N50" s="170" t="s">
        <v>44</v>
      </c>
      <c r="O50" s="63">
        <f t="shared" si="22"/>
        <v>0</v>
      </c>
      <c r="P50" s="170" t="s">
        <v>44</v>
      </c>
      <c r="Q50" s="63">
        <f t="shared" si="23"/>
        <v>0</v>
      </c>
      <c r="R50" s="170" t="s">
        <v>44</v>
      </c>
      <c r="S50" s="63">
        <f t="shared" si="24"/>
        <v>0</v>
      </c>
      <c r="T50" s="170" t="s">
        <v>44</v>
      </c>
      <c r="U50" s="63">
        <f t="shared" si="25"/>
        <v>0</v>
      </c>
      <c r="V50" s="170" t="s">
        <v>44</v>
      </c>
      <c r="W50" s="63">
        <f t="shared" si="26"/>
        <v>0</v>
      </c>
      <c r="X50" s="56"/>
    </row>
    <row r="51" spans="1:24" s="12" customFormat="1" ht="15" customHeight="1" x14ac:dyDescent="0.2">
      <c r="A51" s="93"/>
      <c r="B51" s="110" t="str">
        <f>'Eval 1'!B51</f>
        <v>Use of body</v>
      </c>
      <c r="C51" s="104"/>
      <c r="D51" s="166" t="s">
        <v>44</v>
      </c>
      <c r="E51" s="63">
        <f t="shared" si="18"/>
        <v>0</v>
      </c>
      <c r="F51" s="168" t="s">
        <v>44</v>
      </c>
      <c r="G51" s="63">
        <f t="shared" si="18"/>
        <v>0</v>
      </c>
      <c r="H51" s="170" t="s">
        <v>44</v>
      </c>
      <c r="I51" s="63">
        <f t="shared" si="19"/>
        <v>0</v>
      </c>
      <c r="J51" s="170" t="s">
        <v>44</v>
      </c>
      <c r="K51" s="63">
        <f t="shared" si="20"/>
        <v>0</v>
      </c>
      <c r="L51" s="170" t="s">
        <v>44</v>
      </c>
      <c r="M51" s="63">
        <f t="shared" si="21"/>
        <v>0</v>
      </c>
      <c r="N51" s="170" t="s">
        <v>44</v>
      </c>
      <c r="O51" s="63">
        <f t="shared" si="22"/>
        <v>0</v>
      </c>
      <c r="P51" s="170" t="s">
        <v>44</v>
      </c>
      <c r="Q51" s="63">
        <f t="shared" si="23"/>
        <v>0</v>
      </c>
      <c r="R51" s="170" t="s">
        <v>44</v>
      </c>
      <c r="S51" s="63">
        <f t="shared" si="24"/>
        <v>0</v>
      </c>
      <c r="T51" s="170" t="s">
        <v>44</v>
      </c>
      <c r="U51" s="63">
        <f t="shared" si="25"/>
        <v>0</v>
      </c>
      <c r="V51" s="170" t="s">
        <v>44</v>
      </c>
      <c r="W51" s="63">
        <f t="shared" si="26"/>
        <v>0</v>
      </c>
      <c r="X51" s="56"/>
    </row>
    <row r="52" spans="1:24" s="12" customFormat="1" ht="15" customHeight="1" x14ac:dyDescent="0.2">
      <c r="A52" s="93"/>
      <c r="B52" s="110" t="str">
        <f>'Eval 1'!B52</f>
        <v>Reaction to change of direction</v>
      </c>
      <c r="C52" s="104"/>
      <c r="D52" s="166" t="s">
        <v>44</v>
      </c>
      <c r="E52" s="63">
        <f t="shared" si="18"/>
        <v>0</v>
      </c>
      <c r="F52" s="168" t="s">
        <v>44</v>
      </c>
      <c r="G52" s="63">
        <f t="shared" si="18"/>
        <v>0</v>
      </c>
      <c r="H52" s="170" t="s">
        <v>44</v>
      </c>
      <c r="I52" s="63">
        <f t="shared" si="19"/>
        <v>0</v>
      </c>
      <c r="J52" s="170" t="s">
        <v>44</v>
      </c>
      <c r="K52" s="63">
        <f t="shared" si="20"/>
        <v>0</v>
      </c>
      <c r="L52" s="170" t="s">
        <v>44</v>
      </c>
      <c r="M52" s="63">
        <f t="shared" si="21"/>
        <v>0</v>
      </c>
      <c r="N52" s="170" t="s">
        <v>44</v>
      </c>
      <c r="O52" s="63">
        <f t="shared" si="22"/>
        <v>0</v>
      </c>
      <c r="P52" s="170" t="s">
        <v>44</v>
      </c>
      <c r="Q52" s="63">
        <f t="shared" si="23"/>
        <v>0</v>
      </c>
      <c r="R52" s="170" t="s">
        <v>44</v>
      </c>
      <c r="S52" s="63">
        <f t="shared" si="24"/>
        <v>0</v>
      </c>
      <c r="T52" s="170" t="s">
        <v>44</v>
      </c>
      <c r="U52" s="63">
        <f t="shared" si="25"/>
        <v>0</v>
      </c>
      <c r="V52" s="170" t="s">
        <v>44</v>
      </c>
      <c r="W52" s="63">
        <f t="shared" si="26"/>
        <v>0</v>
      </c>
      <c r="X52" s="56"/>
    </row>
    <row r="53" spans="1:24" s="12" customFormat="1" ht="15" customHeight="1" thickBot="1" x14ac:dyDescent="0.25">
      <c r="A53" s="107"/>
      <c r="B53" s="111" t="str">
        <f>'Eval 1'!B53</f>
        <v>Control of rebounds</v>
      </c>
      <c r="C53" s="104"/>
      <c r="D53" s="166" t="s">
        <v>44</v>
      </c>
      <c r="E53" s="63">
        <f t="shared" si="18"/>
        <v>0</v>
      </c>
      <c r="F53" s="168" t="s">
        <v>44</v>
      </c>
      <c r="G53" s="63">
        <f t="shared" si="18"/>
        <v>0</v>
      </c>
      <c r="H53" s="170" t="s">
        <v>44</v>
      </c>
      <c r="I53" s="63">
        <f t="shared" si="19"/>
        <v>0</v>
      </c>
      <c r="J53" s="170" t="s">
        <v>44</v>
      </c>
      <c r="K53" s="63">
        <f t="shared" si="20"/>
        <v>0</v>
      </c>
      <c r="L53" s="170" t="s">
        <v>44</v>
      </c>
      <c r="M53" s="63">
        <f t="shared" si="21"/>
        <v>0</v>
      </c>
      <c r="N53" s="170" t="s">
        <v>44</v>
      </c>
      <c r="O53" s="63">
        <f t="shared" si="22"/>
        <v>0</v>
      </c>
      <c r="P53" s="170" t="s">
        <v>44</v>
      </c>
      <c r="Q53" s="63">
        <f t="shared" si="23"/>
        <v>0</v>
      </c>
      <c r="R53" s="170" t="s">
        <v>44</v>
      </c>
      <c r="S53" s="63">
        <f t="shared" si="24"/>
        <v>0</v>
      </c>
      <c r="T53" s="170" t="s">
        <v>44</v>
      </c>
      <c r="U53" s="63">
        <f t="shared" si="25"/>
        <v>0</v>
      </c>
      <c r="V53" s="170" t="s">
        <v>44</v>
      </c>
      <c r="W53" s="63">
        <f t="shared" si="26"/>
        <v>0</v>
      </c>
      <c r="X53" s="56"/>
    </row>
    <row r="54" spans="1:24" s="12" customFormat="1" ht="15" customHeight="1" x14ac:dyDescent="0.2">
      <c r="A54" s="94" t="str">
        <f>'Eval 1'!A54</f>
        <v>Play at Posts</v>
      </c>
      <c r="B54" s="109" t="str">
        <f>'Eval 1'!B54</f>
        <v>Position self properly (play behind net, corner)</v>
      </c>
      <c r="C54" s="104"/>
      <c r="D54" s="166" t="s">
        <v>44</v>
      </c>
      <c r="E54" s="63">
        <f t="shared" si="18"/>
        <v>0</v>
      </c>
      <c r="F54" s="168" t="s">
        <v>44</v>
      </c>
      <c r="G54" s="63">
        <f t="shared" si="18"/>
        <v>0</v>
      </c>
      <c r="H54" s="170" t="s">
        <v>44</v>
      </c>
      <c r="I54" s="63">
        <f t="shared" si="19"/>
        <v>0</v>
      </c>
      <c r="J54" s="170" t="s">
        <v>44</v>
      </c>
      <c r="K54" s="63">
        <f t="shared" si="20"/>
        <v>0</v>
      </c>
      <c r="L54" s="170" t="s">
        <v>44</v>
      </c>
      <c r="M54" s="63">
        <f t="shared" si="21"/>
        <v>0</v>
      </c>
      <c r="N54" s="170" t="s">
        <v>44</v>
      </c>
      <c r="O54" s="63">
        <f t="shared" si="22"/>
        <v>0</v>
      </c>
      <c r="P54" s="170" t="s">
        <v>44</v>
      </c>
      <c r="Q54" s="63">
        <f t="shared" si="23"/>
        <v>0</v>
      </c>
      <c r="R54" s="170" t="s">
        <v>44</v>
      </c>
      <c r="S54" s="63">
        <f t="shared" si="24"/>
        <v>0</v>
      </c>
      <c r="T54" s="170" t="s">
        <v>44</v>
      </c>
      <c r="U54" s="63">
        <f t="shared" si="25"/>
        <v>0</v>
      </c>
      <c r="V54" s="170" t="s">
        <v>44</v>
      </c>
      <c r="W54" s="63">
        <f t="shared" si="26"/>
        <v>0</v>
      </c>
      <c r="X54" s="56"/>
    </row>
    <row r="55" spans="1:24" s="12" customFormat="1" ht="15" customHeight="1" x14ac:dyDescent="0.2">
      <c r="A55" s="93"/>
      <c r="B55" s="110" t="str">
        <f>'Eval 1'!B55</f>
        <v>Lateral mobility-post to post movement</v>
      </c>
      <c r="C55" s="104"/>
      <c r="D55" s="166" t="s">
        <v>44</v>
      </c>
      <c r="E55" s="63">
        <f t="shared" si="18"/>
        <v>0</v>
      </c>
      <c r="F55" s="168" t="s">
        <v>44</v>
      </c>
      <c r="G55" s="63">
        <f t="shared" si="18"/>
        <v>0</v>
      </c>
      <c r="H55" s="170" t="s">
        <v>44</v>
      </c>
      <c r="I55" s="63">
        <f t="shared" si="19"/>
        <v>0</v>
      </c>
      <c r="J55" s="170" t="s">
        <v>44</v>
      </c>
      <c r="K55" s="63">
        <f t="shared" si="20"/>
        <v>0</v>
      </c>
      <c r="L55" s="170" t="s">
        <v>44</v>
      </c>
      <c r="M55" s="63">
        <f t="shared" si="21"/>
        <v>0</v>
      </c>
      <c r="N55" s="170" t="s">
        <v>44</v>
      </c>
      <c r="O55" s="63">
        <f t="shared" si="22"/>
        <v>0</v>
      </c>
      <c r="P55" s="170" t="s">
        <v>44</v>
      </c>
      <c r="Q55" s="63">
        <f t="shared" si="23"/>
        <v>0</v>
      </c>
      <c r="R55" s="170" t="s">
        <v>44</v>
      </c>
      <c r="S55" s="63">
        <f t="shared" si="24"/>
        <v>0</v>
      </c>
      <c r="T55" s="170" t="s">
        <v>44</v>
      </c>
      <c r="U55" s="63">
        <f t="shared" si="25"/>
        <v>0</v>
      </c>
      <c r="V55" s="170" t="s">
        <v>44</v>
      </c>
      <c r="W55" s="63">
        <f t="shared" si="26"/>
        <v>0</v>
      </c>
      <c r="X55" s="56"/>
    </row>
    <row r="56" spans="1:24" s="12" customFormat="1" ht="15" customHeight="1" x14ac:dyDescent="0.2">
      <c r="A56" s="93"/>
      <c r="B56" s="110" t="str">
        <f>'Eval 1'!B56</f>
        <v>Use of stick to decrease scoring opportunities</v>
      </c>
      <c r="C56" s="104"/>
      <c r="D56" s="166" t="s">
        <v>44</v>
      </c>
      <c r="E56" s="63">
        <f t="shared" si="18"/>
        <v>0</v>
      </c>
      <c r="F56" s="168" t="s">
        <v>44</v>
      </c>
      <c r="G56" s="63">
        <f t="shared" si="18"/>
        <v>0</v>
      </c>
      <c r="H56" s="170" t="s">
        <v>44</v>
      </c>
      <c r="I56" s="63">
        <f t="shared" si="19"/>
        <v>0</v>
      </c>
      <c r="J56" s="170" t="s">
        <v>44</v>
      </c>
      <c r="K56" s="63">
        <f t="shared" si="20"/>
        <v>0</v>
      </c>
      <c r="L56" s="170" t="s">
        <v>44</v>
      </c>
      <c r="M56" s="63">
        <f t="shared" si="21"/>
        <v>0</v>
      </c>
      <c r="N56" s="170" t="s">
        <v>44</v>
      </c>
      <c r="O56" s="63">
        <f t="shared" si="22"/>
        <v>0</v>
      </c>
      <c r="P56" s="170" t="s">
        <v>44</v>
      </c>
      <c r="Q56" s="63">
        <f t="shared" si="23"/>
        <v>0</v>
      </c>
      <c r="R56" s="170" t="s">
        <v>44</v>
      </c>
      <c r="S56" s="63">
        <f t="shared" si="24"/>
        <v>0</v>
      </c>
      <c r="T56" s="170" t="s">
        <v>44</v>
      </c>
      <c r="U56" s="63">
        <f t="shared" si="25"/>
        <v>0</v>
      </c>
      <c r="V56" s="170" t="s">
        <v>44</v>
      </c>
      <c r="W56" s="63">
        <f t="shared" si="26"/>
        <v>0</v>
      </c>
      <c r="X56" s="56"/>
    </row>
    <row r="57" spans="1:24" s="12" customFormat="1" ht="15" customHeight="1" thickBot="1" x14ac:dyDescent="0.25">
      <c r="A57" s="93"/>
      <c r="B57" s="116" t="str">
        <f>'Eval 1'!B57</f>
        <v>Ability to challenge slot pass</v>
      </c>
      <c r="C57" s="104"/>
      <c r="D57" s="167" t="s">
        <v>44</v>
      </c>
      <c r="E57" s="63">
        <f t="shared" ref="E57:G57" si="27">IF(D57=0,0)+IF(D57=1,1)+IF(D57=2,2)+IF(D57=3,3)+IF(D57=4,4)+IF(D57=5,5)</f>
        <v>0</v>
      </c>
      <c r="F57" s="169" t="s">
        <v>44</v>
      </c>
      <c r="G57" s="63">
        <f t="shared" si="27"/>
        <v>0</v>
      </c>
      <c r="H57" s="171" t="s">
        <v>44</v>
      </c>
      <c r="I57" s="63">
        <f t="shared" si="19"/>
        <v>0</v>
      </c>
      <c r="J57" s="171" t="s">
        <v>44</v>
      </c>
      <c r="K57" s="63">
        <f t="shared" si="20"/>
        <v>0</v>
      </c>
      <c r="L57" s="171" t="s">
        <v>44</v>
      </c>
      <c r="M57" s="63">
        <f t="shared" si="21"/>
        <v>0</v>
      </c>
      <c r="N57" s="171" t="s">
        <v>44</v>
      </c>
      <c r="O57" s="63">
        <f t="shared" si="22"/>
        <v>0</v>
      </c>
      <c r="P57" s="171" t="s">
        <v>44</v>
      </c>
      <c r="Q57" s="63">
        <f t="shared" si="23"/>
        <v>0</v>
      </c>
      <c r="R57" s="171" t="s">
        <v>44</v>
      </c>
      <c r="S57" s="63">
        <f t="shared" si="24"/>
        <v>0</v>
      </c>
      <c r="T57" s="171" t="s">
        <v>44</v>
      </c>
      <c r="U57" s="63">
        <f t="shared" si="25"/>
        <v>0</v>
      </c>
      <c r="V57" s="171" t="s">
        <v>44</v>
      </c>
      <c r="W57" s="63">
        <f t="shared" si="26"/>
        <v>0</v>
      </c>
      <c r="X57" s="56"/>
    </row>
    <row r="58" spans="1:24" s="12" customFormat="1" ht="15" customHeight="1" thickBot="1" x14ac:dyDescent="0.25">
      <c r="A58" s="216" t="str">
        <f>'Eval 1'!A58</f>
        <v>MENTAL CHARACTERISTICS</v>
      </c>
      <c r="B58" s="217"/>
      <c r="C58" s="217"/>
      <c r="D58" s="217"/>
      <c r="E58" s="217"/>
      <c r="F58" s="217"/>
      <c r="G58" s="217"/>
      <c r="H58" s="217"/>
      <c r="I58" s="217"/>
      <c r="J58" s="217"/>
      <c r="K58" s="217"/>
      <c r="L58" s="217"/>
      <c r="M58" s="217"/>
      <c r="N58" s="217"/>
      <c r="O58" s="217"/>
      <c r="P58" s="217"/>
      <c r="Q58" s="217"/>
      <c r="R58" s="217"/>
      <c r="S58" s="217"/>
      <c r="T58" s="217"/>
      <c r="U58" s="217"/>
      <c r="V58" s="217"/>
      <c r="W58" s="218"/>
      <c r="X58" s="56"/>
    </row>
    <row r="59" spans="1:24" s="12" customFormat="1" ht="15" customHeight="1" x14ac:dyDescent="0.2">
      <c r="A59" s="93" t="str">
        <f>'Eval 1'!A59</f>
        <v>Concentration</v>
      </c>
      <c r="B59" s="115" t="str">
        <f>'Eval 1'!B59</f>
        <v>Alert at all times</v>
      </c>
      <c r="C59" s="104"/>
      <c r="D59" s="166" t="s">
        <v>44</v>
      </c>
      <c r="E59" s="63">
        <f>IF(D59=0,0)+IF(D59=1,1)+IF(D59=2,2)+IF(D59=3,3)+IF(D59=4,4)+IF(D59=5,5)</f>
        <v>0</v>
      </c>
      <c r="F59" s="168" t="s">
        <v>44</v>
      </c>
      <c r="G59" s="63">
        <f>IF(F59=0,0)+IF(F59=1,1)+IF(F59=2,2)+IF(F59=3,3)+IF(F59=4,4)+IF(F59=5,5)</f>
        <v>0</v>
      </c>
      <c r="H59" s="170" t="s">
        <v>44</v>
      </c>
      <c r="I59" s="63">
        <f>IF(H59=0,0)+IF(H59=1,1)+IF(H59=2,2)+IF(H59=3,3)+IF(H59=4,4)+IF(H59=5,5)</f>
        <v>0</v>
      </c>
      <c r="J59" s="170" t="s">
        <v>44</v>
      </c>
      <c r="K59" s="63">
        <f>IF(J59=0,0)+IF(J59=1,1)+IF(J59=2,2)+IF(J59=3,3)+IF(J59=4,4)+IF(J59=5,5)</f>
        <v>0</v>
      </c>
      <c r="L59" s="170" t="s">
        <v>44</v>
      </c>
      <c r="M59" s="63">
        <f>IF(L59=0,0)+IF(L59=1,1)+IF(L59=2,2)+IF(L59=3,3)+IF(L59=4,4)+IF(L59=5,5)</f>
        <v>0</v>
      </c>
      <c r="N59" s="170" t="s">
        <v>44</v>
      </c>
      <c r="O59" s="63">
        <f>IF(N59=0,0)+IF(N59=1,1)+IF(N59=2,2)+IF(N59=3,3)+IF(N59=4,4)+IF(N59=5,5)</f>
        <v>0</v>
      </c>
      <c r="P59" s="170" t="s">
        <v>44</v>
      </c>
      <c r="Q59" s="63">
        <f>IF(P59=0,0)+IF(P59=1,1)+IF(P59=2,2)+IF(P59=3,3)+IF(P59=4,4)+IF(P59=5,5)</f>
        <v>0</v>
      </c>
      <c r="R59" s="170" t="s">
        <v>44</v>
      </c>
      <c r="S59" s="63">
        <f>IF(R59=0,0)+IF(R59=1,1)+IF(R59=2,2)+IF(R59=3,3)+IF(R59=4,4)+IF(R59=5,5)</f>
        <v>0</v>
      </c>
      <c r="T59" s="170" t="s">
        <v>44</v>
      </c>
      <c r="U59" s="63">
        <f>IF(T59=0,0)+IF(T59=1,1)+IF(T59=2,2)+IF(T59=3,3)+IF(T59=4,4)+IF(T59=5,5)</f>
        <v>0</v>
      </c>
      <c r="V59" s="170" t="s">
        <v>44</v>
      </c>
      <c r="W59" s="63">
        <f>IF(V59=0,0)+IF(V59=1,1)+IF(V59=2,2)+IF(V59=3,3)+IF(V59=4,4)+IF(V59=5,5)</f>
        <v>0</v>
      </c>
      <c r="X59" s="56"/>
    </row>
    <row r="60" spans="1:24" s="12" customFormat="1" ht="15" customHeight="1" x14ac:dyDescent="0.2">
      <c r="A60" s="93"/>
      <c r="B60" s="110" t="str">
        <f>'Eval 1'!B60</f>
        <v>Follows puck at all times</v>
      </c>
      <c r="C60" s="104"/>
      <c r="D60" s="166" t="s">
        <v>44</v>
      </c>
      <c r="E60" s="63">
        <f t="shared" ref="E60:G75" si="28">IF(D60=0,0)+IF(D60=1,1)+IF(D60=2,2)+IF(D60=3,3)+IF(D60=4,4)+IF(D60=5,5)</f>
        <v>0</v>
      </c>
      <c r="F60" s="168" t="s">
        <v>44</v>
      </c>
      <c r="G60" s="63">
        <f t="shared" si="28"/>
        <v>0</v>
      </c>
      <c r="H60" s="170" t="s">
        <v>44</v>
      </c>
      <c r="I60" s="63">
        <f t="shared" ref="I60:I77" si="29">IF(H60=0,0)+IF(H60=1,1)+IF(H60=2,2)+IF(H60=3,3)+IF(H60=4,4)+IF(H60=5,5)</f>
        <v>0</v>
      </c>
      <c r="J60" s="170" t="s">
        <v>44</v>
      </c>
      <c r="K60" s="63">
        <f t="shared" ref="K60:K77" si="30">IF(J60=0,0)+IF(J60=1,1)+IF(J60=2,2)+IF(J60=3,3)+IF(J60=4,4)+IF(J60=5,5)</f>
        <v>0</v>
      </c>
      <c r="L60" s="170" t="s">
        <v>44</v>
      </c>
      <c r="M60" s="63">
        <f t="shared" ref="M60:M77" si="31">IF(L60=0,0)+IF(L60=1,1)+IF(L60=2,2)+IF(L60=3,3)+IF(L60=4,4)+IF(L60=5,5)</f>
        <v>0</v>
      </c>
      <c r="N60" s="170" t="s">
        <v>44</v>
      </c>
      <c r="O60" s="63">
        <f t="shared" ref="O60:O77" si="32">IF(N60=0,0)+IF(N60=1,1)+IF(N60=2,2)+IF(N60=3,3)+IF(N60=4,4)+IF(N60=5,5)</f>
        <v>0</v>
      </c>
      <c r="P60" s="170" t="s">
        <v>44</v>
      </c>
      <c r="Q60" s="63">
        <f t="shared" ref="Q60:Q77" si="33">IF(P60=0,0)+IF(P60=1,1)+IF(P60=2,2)+IF(P60=3,3)+IF(P60=4,4)+IF(P60=5,5)</f>
        <v>0</v>
      </c>
      <c r="R60" s="170" t="s">
        <v>44</v>
      </c>
      <c r="S60" s="63">
        <f t="shared" ref="S60:S77" si="34">IF(R60=0,0)+IF(R60=1,1)+IF(R60=2,2)+IF(R60=3,3)+IF(R60=4,4)+IF(R60=5,5)</f>
        <v>0</v>
      </c>
      <c r="T60" s="170" t="s">
        <v>44</v>
      </c>
      <c r="U60" s="63">
        <f t="shared" ref="U60:U77" si="35">IF(T60=0,0)+IF(T60=1,1)+IF(T60=2,2)+IF(T60=3,3)+IF(T60=4,4)+IF(T60=5,5)</f>
        <v>0</v>
      </c>
      <c r="V60" s="170" t="s">
        <v>44</v>
      </c>
      <c r="W60" s="63">
        <f t="shared" ref="W60:W77" si="36">IF(V60=0,0)+IF(V60=1,1)+IF(V60=2,2)+IF(V60=3,3)+IF(V60=4,4)+IF(V60=5,5)</f>
        <v>0</v>
      </c>
      <c r="X60" s="56"/>
    </row>
    <row r="61" spans="1:24" s="12" customFormat="1" ht="15" customHeight="1" thickBot="1" x14ac:dyDescent="0.25">
      <c r="A61" s="107"/>
      <c r="B61" s="111" t="str">
        <f>'Eval 1'!B61</f>
        <v>Maintains conc. despite bad plays/early goals</v>
      </c>
      <c r="C61" s="104"/>
      <c r="D61" s="166" t="s">
        <v>44</v>
      </c>
      <c r="E61" s="63">
        <f t="shared" si="28"/>
        <v>0</v>
      </c>
      <c r="F61" s="168" t="s">
        <v>44</v>
      </c>
      <c r="G61" s="63">
        <f t="shared" si="28"/>
        <v>0</v>
      </c>
      <c r="H61" s="170" t="s">
        <v>44</v>
      </c>
      <c r="I61" s="63">
        <f t="shared" si="29"/>
        <v>0</v>
      </c>
      <c r="J61" s="170" t="s">
        <v>44</v>
      </c>
      <c r="K61" s="63">
        <f t="shared" si="30"/>
        <v>0</v>
      </c>
      <c r="L61" s="170" t="s">
        <v>44</v>
      </c>
      <c r="M61" s="63">
        <f t="shared" si="31"/>
        <v>0</v>
      </c>
      <c r="N61" s="170" t="s">
        <v>44</v>
      </c>
      <c r="O61" s="63">
        <f t="shared" si="32"/>
        <v>0</v>
      </c>
      <c r="P61" s="170" t="s">
        <v>44</v>
      </c>
      <c r="Q61" s="63">
        <f t="shared" si="33"/>
        <v>0</v>
      </c>
      <c r="R61" s="170" t="s">
        <v>44</v>
      </c>
      <c r="S61" s="63">
        <f t="shared" si="34"/>
        <v>0</v>
      </c>
      <c r="T61" s="170" t="s">
        <v>44</v>
      </c>
      <c r="U61" s="63">
        <f t="shared" si="35"/>
        <v>0</v>
      </c>
      <c r="V61" s="170" t="s">
        <v>44</v>
      </c>
      <c r="W61" s="63">
        <f t="shared" si="36"/>
        <v>0</v>
      </c>
      <c r="X61" s="56"/>
    </row>
    <row r="62" spans="1:24" s="12" customFormat="1" ht="15" customHeight="1" x14ac:dyDescent="0.2">
      <c r="A62" s="94" t="str">
        <f>'Eval 1'!A62</f>
        <v>Anticipation</v>
      </c>
      <c r="B62" s="109" t="str">
        <f>'Eval 1'!B62</f>
        <v>Understands offensive team play options</v>
      </c>
      <c r="C62" s="104"/>
      <c r="D62" s="166" t="s">
        <v>44</v>
      </c>
      <c r="E62" s="63">
        <f t="shared" si="28"/>
        <v>0</v>
      </c>
      <c r="F62" s="168" t="s">
        <v>44</v>
      </c>
      <c r="G62" s="63">
        <f t="shared" si="28"/>
        <v>0</v>
      </c>
      <c r="H62" s="170" t="s">
        <v>44</v>
      </c>
      <c r="I62" s="63">
        <f t="shared" si="29"/>
        <v>0</v>
      </c>
      <c r="J62" s="170" t="s">
        <v>44</v>
      </c>
      <c r="K62" s="63">
        <f t="shared" si="30"/>
        <v>0</v>
      </c>
      <c r="L62" s="170" t="s">
        <v>44</v>
      </c>
      <c r="M62" s="63">
        <f t="shared" si="31"/>
        <v>0</v>
      </c>
      <c r="N62" s="170" t="s">
        <v>44</v>
      </c>
      <c r="O62" s="63">
        <f t="shared" si="32"/>
        <v>0</v>
      </c>
      <c r="P62" s="170" t="s">
        <v>44</v>
      </c>
      <c r="Q62" s="63">
        <f t="shared" si="33"/>
        <v>0</v>
      </c>
      <c r="R62" s="170" t="s">
        <v>44</v>
      </c>
      <c r="S62" s="63">
        <f t="shared" si="34"/>
        <v>0</v>
      </c>
      <c r="T62" s="170" t="s">
        <v>44</v>
      </c>
      <c r="U62" s="63">
        <f t="shared" si="35"/>
        <v>0</v>
      </c>
      <c r="V62" s="170" t="s">
        <v>44</v>
      </c>
      <c r="W62" s="63">
        <f t="shared" si="36"/>
        <v>0</v>
      </c>
      <c r="X62" s="56"/>
    </row>
    <row r="63" spans="1:24" s="12" customFormat="1" ht="15" customHeight="1" x14ac:dyDescent="0.2">
      <c r="A63" s="93"/>
      <c r="B63" s="110" t="str">
        <f>'Eval 1'!B63</f>
        <v>Able to pick up open man</v>
      </c>
      <c r="C63" s="104"/>
      <c r="D63" s="166" t="s">
        <v>44</v>
      </c>
      <c r="E63" s="63">
        <f t="shared" si="28"/>
        <v>0</v>
      </c>
      <c r="F63" s="168" t="s">
        <v>44</v>
      </c>
      <c r="G63" s="63">
        <f t="shared" si="28"/>
        <v>0</v>
      </c>
      <c r="H63" s="170" t="s">
        <v>44</v>
      </c>
      <c r="I63" s="63">
        <f t="shared" si="29"/>
        <v>0</v>
      </c>
      <c r="J63" s="170" t="s">
        <v>44</v>
      </c>
      <c r="K63" s="63">
        <f t="shared" si="30"/>
        <v>0</v>
      </c>
      <c r="L63" s="170" t="s">
        <v>44</v>
      </c>
      <c r="M63" s="63">
        <f t="shared" si="31"/>
        <v>0</v>
      </c>
      <c r="N63" s="170" t="s">
        <v>44</v>
      </c>
      <c r="O63" s="63">
        <f t="shared" si="32"/>
        <v>0</v>
      </c>
      <c r="P63" s="170" t="s">
        <v>44</v>
      </c>
      <c r="Q63" s="63">
        <f t="shared" si="33"/>
        <v>0</v>
      </c>
      <c r="R63" s="170" t="s">
        <v>44</v>
      </c>
      <c r="S63" s="63">
        <f t="shared" si="34"/>
        <v>0</v>
      </c>
      <c r="T63" s="170" t="s">
        <v>44</v>
      </c>
      <c r="U63" s="63">
        <f t="shared" si="35"/>
        <v>0</v>
      </c>
      <c r="V63" s="170" t="s">
        <v>44</v>
      </c>
      <c r="W63" s="63">
        <f t="shared" si="36"/>
        <v>0</v>
      </c>
      <c r="X63" s="56"/>
    </row>
    <row r="64" spans="1:24" s="12" customFormat="1" ht="15" customHeight="1" x14ac:dyDescent="0.2">
      <c r="A64" s="93"/>
      <c r="B64" s="110" t="str">
        <f>'Eval 1'!B64</f>
        <v>Able to read shooter</v>
      </c>
      <c r="C64" s="104"/>
      <c r="D64" s="166" t="s">
        <v>44</v>
      </c>
      <c r="E64" s="63">
        <f t="shared" si="28"/>
        <v>0</v>
      </c>
      <c r="F64" s="168" t="s">
        <v>44</v>
      </c>
      <c r="G64" s="63">
        <f t="shared" si="28"/>
        <v>0</v>
      </c>
      <c r="H64" s="170" t="s">
        <v>44</v>
      </c>
      <c r="I64" s="63">
        <f t="shared" si="29"/>
        <v>0</v>
      </c>
      <c r="J64" s="170" t="s">
        <v>44</v>
      </c>
      <c r="K64" s="63">
        <f t="shared" si="30"/>
        <v>0</v>
      </c>
      <c r="L64" s="170" t="s">
        <v>44</v>
      </c>
      <c r="M64" s="63">
        <f t="shared" si="31"/>
        <v>0</v>
      </c>
      <c r="N64" s="170" t="s">
        <v>44</v>
      </c>
      <c r="O64" s="63">
        <f t="shared" si="32"/>
        <v>0</v>
      </c>
      <c r="P64" s="170" t="s">
        <v>44</v>
      </c>
      <c r="Q64" s="63">
        <f t="shared" si="33"/>
        <v>0</v>
      </c>
      <c r="R64" s="170" t="s">
        <v>44</v>
      </c>
      <c r="S64" s="63">
        <f t="shared" si="34"/>
        <v>0</v>
      </c>
      <c r="T64" s="170" t="s">
        <v>44</v>
      </c>
      <c r="U64" s="63">
        <f t="shared" si="35"/>
        <v>0</v>
      </c>
      <c r="V64" s="170" t="s">
        <v>44</v>
      </c>
      <c r="W64" s="63">
        <f t="shared" si="36"/>
        <v>0</v>
      </c>
      <c r="X64" s="56"/>
    </row>
    <row r="65" spans="1:26" s="12" customFormat="1" ht="15" customHeight="1" thickBot="1" x14ac:dyDescent="0.25">
      <c r="A65" s="107"/>
      <c r="B65" s="111" t="str">
        <f>'Eval 1'!B65</f>
        <v>Finds puck in scramble</v>
      </c>
      <c r="C65" s="104"/>
      <c r="D65" s="166" t="s">
        <v>44</v>
      </c>
      <c r="E65" s="63">
        <f t="shared" si="28"/>
        <v>0</v>
      </c>
      <c r="F65" s="168" t="s">
        <v>44</v>
      </c>
      <c r="G65" s="63">
        <f t="shared" si="28"/>
        <v>0</v>
      </c>
      <c r="H65" s="170" t="s">
        <v>44</v>
      </c>
      <c r="I65" s="63">
        <f t="shared" si="29"/>
        <v>0</v>
      </c>
      <c r="J65" s="170" t="s">
        <v>44</v>
      </c>
      <c r="K65" s="63">
        <f t="shared" si="30"/>
        <v>0</v>
      </c>
      <c r="L65" s="170" t="s">
        <v>44</v>
      </c>
      <c r="M65" s="63">
        <f t="shared" si="31"/>
        <v>0</v>
      </c>
      <c r="N65" s="170" t="s">
        <v>44</v>
      </c>
      <c r="O65" s="63">
        <f t="shared" si="32"/>
        <v>0</v>
      </c>
      <c r="P65" s="170" t="s">
        <v>44</v>
      </c>
      <c r="Q65" s="63">
        <f t="shared" si="33"/>
        <v>0</v>
      </c>
      <c r="R65" s="170" t="s">
        <v>44</v>
      </c>
      <c r="S65" s="63">
        <f t="shared" si="34"/>
        <v>0</v>
      </c>
      <c r="T65" s="170" t="s">
        <v>44</v>
      </c>
      <c r="U65" s="63">
        <f t="shared" si="35"/>
        <v>0</v>
      </c>
      <c r="V65" s="170" t="s">
        <v>44</v>
      </c>
      <c r="W65" s="63">
        <f t="shared" si="36"/>
        <v>0</v>
      </c>
      <c r="X65" s="56"/>
    </row>
    <row r="66" spans="1:26" s="12" customFormat="1" ht="15" customHeight="1" x14ac:dyDescent="0.2">
      <c r="A66" s="94" t="str">
        <f>'Eval 1'!A66</f>
        <v>Consistency</v>
      </c>
      <c r="B66" s="109" t="str">
        <f>'Eval 1'!B66</f>
        <v>Able to make key saves</v>
      </c>
      <c r="C66" s="104"/>
      <c r="D66" s="166" t="s">
        <v>44</v>
      </c>
      <c r="E66" s="63">
        <f t="shared" si="28"/>
        <v>0</v>
      </c>
      <c r="F66" s="168" t="s">
        <v>44</v>
      </c>
      <c r="G66" s="63">
        <f t="shared" si="28"/>
        <v>0</v>
      </c>
      <c r="H66" s="170" t="s">
        <v>44</v>
      </c>
      <c r="I66" s="63">
        <f t="shared" si="29"/>
        <v>0</v>
      </c>
      <c r="J66" s="170" t="s">
        <v>44</v>
      </c>
      <c r="K66" s="63">
        <f t="shared" si="30"/>
        <v>0</v>
      </c>
      <c r="L66" s="170" t="s">
        <v>44</v>
      </c>
      <c r="M66" s="63">
        <f t="shared" si="31"/>
        <v>0</v>
      </c>
      <c r="N66" s="170" t="s">
        <v>44</v>
      </c>
      <c r="O66" s="63">
        <f t="shared" si="32"/>
        <v>0</v>
      </c>
      <c r="P66" s="170" t="s">
        <v>44</v>
      </c>
      <c r="Q66" s="63">
        <f t="shared" si="33"/>
        <v>0</v>
      </c>
      <c r="R66" s="170" t="s">
        <v>44</v>
      </c>
      <c r="S66" s="63">
        <f t="shared" si="34"/>
        <v>0</v>
      </c>
      <c r="T66" s="170" t="s">
        <v>44</v>
      </c>
      <c r="U66" s="63">
        <f t="shared" si="35"/>
        <v>0</v>
      </c>
      <c r="V66" s="170" t="s">
        <v>44</v>
      </c>
      <c r="W66" s="63">
        <f t="shared" si="36"/>
        <v>0</v>
      </c>
      <c r="X66" s="56"/>
    </row>
    <row r="67" spans="1:26" s="12" customFormat="1" ht="15" customHeight="1" thickBot="1" x14ac:dyDescent="0.25">
      <c r="A67" s="107"/>
      <c r="B67" s="111" t="str">
        <f>'Eval 1'!B67</f>
        <v>Able to perform in pressure situations</v>
      </c>
      <c r="C67" s="104"/>
      <c r="D67" s="166" t="s">
        <v>44</v>
      </c>
      <c r="E67" s="63">
        <f t="shared" si="28"/>
        <v>0</v>
      </c>
      <c r="F67" s="168" t="s">
        <v>44</v>
      </c>
      <c r="G67" s="63">
        <f t="shared" si="28"/>
        <v>0</v>
      </c>
      <c r="H67" s="170" t="s">
        <v>44</v>
      </c>
      <c r="I67" s="63">
        <f t="shared" si="29"/>
        <v>0</v>
      </c>
      <c r="J67" s="170" t="s">
        <v>44</v>
      </c>
      <c r="K67" s="63">
        <f t="shared" si="30"/>
        <v>0</v>
      </c>
      <c r="L67" s="170" t="s">
        <v>44</v>
      </c>
      <c r="M67" s="63">
        <f t="shared" si="31"/>
        <v>0</v>
      </c>
      <c r="N67" s="170" t="s">
        <v>44</v>
      </c>
      <c r="O67" s="63">
        <f t="shared" si="32"/>
        <v>0</v>
      </c>
      <c r="P67" s="170" t="s">
        <v>44</v>
      </c>
      <c r="Q67" s="63">
        <f t="shared" si="33"/>
        <v>0</v>
      </c>
      <c r="R67" s="170" t="s">
        <v>44</v>
      </c>
      <c r="S67" s="63">
        <f t="shared" si="34"/>
        <v>0</v>
      </c>
      <c r="T67" s="170" t="s">
        <v>44</v>
      </c>
      <c r="U67" s="63">
        <f t="shared" si="35"/>
        <v>0</v>
      </c>
      <c r="V67" s="170" t="s">
        <v>44</v>
      </c>
      <c r="W67" s="63">
        <f t="shared" si="36"/>
        <v>0</v>
      </c>
      <c r="X67" s="56"/>
    </row>
    <row r="68" spans="1:26" s="12" customFormat="1" ht="15" customHeight="1" x14ac:dyDescent="0.2">
      <c r="A68" s="94" t="str">
        <f>'Eval 1'!A68</f>
        <v>Confidence</v>
      </c>
      <c r="B68" s="109" t="str">
        <f>'Eval 1'!B68</f>
        <v>Displays an ‘in charge’ attitude</v>
      </c>
      <c r="C68" s="104"/>
      <c r="D68" s="166" t="s">
        <v>44</v>
      </c>
      <c r="E68" s="63">
        <f t="shared" si="28"/>
        <v>0</v>
      </c>
      <c r="F68" s="168" t="s">
        <v>44</v>
      </c>
      <c r="G68" s="63">
        <f t="shared" si="28"/>
        <v>0</v>
      </c>
      <c r="H68" s="170" t="s">
        <v>44</v>
      </c>
      <c r="I68" s="63">
        <f t="shared" si="29"/>
        <v>0</v>
      </c>
      <c r="J68" s="170" t="s">
        <v>44</v>
      </c>
      <c r="K68" s="63">
        <f t="shared" si="30"/>
        <v>0</v>
      </c>
      <c r="L68" s="170" t="s">
        <v>44</v>
      </c>
      <c r="M68" s="63">
        <f t="shared" si="31"/>
        <v>0</v>
      </c>
      <c r="N68" s="170" t="s">
        <v>44</v>
      </c>
      <c r="O68" s="63">
        <f t="shared" si="32"/>
        <v>0</v>
      </c>
      <c r="P68" s="170" t="s">
        <v>44</v>
      </c>
      <c r="Q68" s="63">
        <f t="shared" si="33"/>
        <v>0</v>
      </c>
      <c r="R68" s="170" t="s">
        <v>44</v>
      </c>
      <c r="S68" s="63">
        <f t="shared" si="34"/>
        <v>0</v>
      </c>
      <c r="T68" s="170" t="s">
        <v>44</v>
      </c>
      <c r="U68" s="63">
        <f t="shared" si="35"/>
        <v>0</v>
      </c>
      <c r="V68" s="170" t="s">
        <v>44</v>
      </c>
      <c r="W68" s="63">
        <f t="shared" si="36"/>
        <v>0</v>
      </c>
      <c r="X68" s="56"/>
    </row>
    <row r="69" spans="1:26" s="12" customFormat="1" ht="15" customHeight="1" thickBot="1" x14ac:dyDescent="0.25">
      <c r="A69" s="107"/>
      <c r="B69" s="111" t="str">
        <f>'Eval 1'!B69</f>
        <v>Positive mental attitude at all times</v>
      </c>
      <c r="C69" s="104"/>
      <c r="D69" s="166" t="s">
        <v>44</v>
      </c>
      <c r="E69" s="63">
        <f t="shared" si="28"/>
        <v>0</v>
      </c>
      <c r="F69" s="168" t="s">
        <v>44</v>
      </c>
      <c r="G69" s="63">
        <f t="shared" si="28"/>
        <v>0</v>
      </c>
      <c r="H69" s="170" t="s">
        <v>44</v>
      </c>
      <c r="I69" s="63">
        <f t="shared" si="29"/>
        <v>0</v>
      </c>
      <c r="J69" s="170" t="s">
        <v>44</v>
      </c>
      <c r="K69" s="63">
        <f t="shared" si="30"/>
        <v>0</v>
      </c>
      <c r="L69" s="170" t="s">
        <v>44</v>
      </c>
      <c r="M69" s="63">
        <f t="shared" si="31"/>
        <v>0</v>
      </c>
      <c r="N69" s="170" t="s">
        <v>44</v>
      </c>
      <c r="O69" s="63">
        <f t="shared" si="32"/>
        <v>0</v>
      </c>
      <c r="P69" s="170" t="s">
        <v>44</v>
      </c>
      <c r="Q69" s="63">
        <f t="shared" si="33"/>
        <v>0</v>
      </c>
      <c r="R69" s="170" t="s">
        <v>44</v>
      </c>
      <c r="S69" s="63">
        <f t="shared" si="34"/>
        <v>0</v>
      </c>
      <c r="T69" s="170" t="s">
        <v>44</v>
      </c>
      <c r="U69" s="63">
        <f t="shared" si="35"/>
        <v>0</v>
      </c>
      <c r="V69" s="170" t="s">
        <v>44</v>
      </c>
      <c r="W69" s="63">
        <f t="shared" si="36"/>
        <v>0</v>
      </c>
      <c r="X69" s="56"/>
    </row>
    <row r="70" spans="1:26" s="12" customFormat="1" ht="15" customHeight="1" x14ac:dyDescent="0.2">
      <c r="A70" s="94" t="str">
        <f>'Eval 1'!A70</f>
        <v>Desire</v>
      </c>
      <c r="B70" s="109" t="str">
        <f>'Eval 1'!B70</f>
        <v>Size of heart</v>
      </c>
      <c r="C70" s="104"/>
      <c r="D70" s="166" t="s">
        <v>44</v>
      </c>
      <c r="E70" s="63">
        <f t="shared" si="28"/>
        <v>0</v>
      </c>
      <c r="F70" s="168" t="s">
        <v>44</v>
      </c>
      <c r="G70" s="63">
        <f t="shared" si="28"/>
        <v>0</v>
      </c>
      <c r="H70" s="170" t="s">
        <v>44</v>
      </c>
      <c r="I70" s="63">
        <f t="shared" si="29"/>
        <v>0</v>
      </c>
      <c r="J70" s="170" t="s">
        <v>44</v>
      </c>
      <c r="K70" s="63">
        <f t="shared" si="30"/>
        <v>0</v>
      </c>
      <c r="L70" s="170" t="s">
        <v>44</v>
      </c>
      <c r="M70" s="63">
        <f t="shared" si="31"/>
        <v>0</v>
      </c>
      <c r="N70" s="170" t="s">
        <v>44</v>
      </c>
      <c r="O70" s="63">
        <f t="shared" si="32"/>
        <v>0</v>
      </c>
      <c r="P70" s="170" t="s">
        <v>44</v>
      </c>
      <c r="Q70" s="63">
        <f t="shared" si="33"/>
        <v>0</v>
      </c>
      <c r="R70" s="170" t="s">
        <v>44</v>
      </c>
      <c r="S70" s="63">
        <f t="shared" si="34"/>
        <v>0</v>
      </c>
      <c r="T70" s="170" t="s">
        <v>44</v>
      </c>
      <c r="U70" s="63">
        <f t="shared" si="35"/>
        <v>0</v>
      </c>
      <c r="V70" s="170" t="s">
        <v>44</v>
      </c>
      <c r="W70" s="63">
        <f t="shared" si="36"/>
        <v>0</v>
      </c>
      <c r="X70" s="56"/>
    </row>
    <row r="71" spans="1:26" s="12" customFormat="1" ht="15" customHeight="1" x14ac:dyDescent="0.2">
      <c r="A71" s="93"/>
      <c r="B71" s="110" t="str">
        <f>'Eval 1'!B71</f>
        <v>Constant desire to excel in all situations</v>
      </c>
      <c r="C71" s="104"/>
      <c r="D71" s="166" t="s">
        <v>44</v>
      </c>
      <c r="E71" s="63">
        <f t="shared" si="28"/>
        <v>0</v>
      </c>
      <c r="F71" s="168" t="s">
        <v>44</v>
      </c>
      <c r="G71" s="63">
        <f t="shared" si="28"/>
        <v>0</v>
      </c>
      <c r="H71" s="170" t="s">
        <v>44</v>
      </c>
      <c r="I71" s="63">
        <f t="shared" si="29"/>
        <v>0</v>
      </c>
      <c r="J71" s="170" t="s">
        <v>44</v>
      </c>
      <c r="K71" s="63">
        <f t="shared" si="30"/>
        <v>0</v>
      </c>
      <c r="L71" s="170" t="s">
        <v>44</v>
      </c>
      <c r="M71" s="63">
        <f t="shared" si="31"/>
        <v>0</v>
      </c>
      <c r="N71" s="170" t="s">
        <v>44</v>
      </c>
      <c r="O71" s="63">
        <f t="shared" si="32"/>
        <v>0</v>
      </c>
      <c r="P71" s="170" t="s">
        <v>44</v>
      </c>
      <c r="Q71" s="63">
        <f t="shared" si="33"/>
        <v>0</v>
      </c>
      <c r="R71" s="170" t="s">
        <v>44</v>
      </c>
      <c r="S71" s="63">
        <f t="shared" si="34"/>
        <v>0</v>
      </c>
      <c r="T71" s="170" t="s">
        <v>44</v>
      </c>
      <c r="U71" s="63">
        <f t="shared" si="35"/>
        <v>0</v>
      </c>
      <c r="V71" s="170" t="s">
        <v>44</v>
      </c>
      <c r="W71" s="63">
        <f t="shared" si="36"/>
        <v>0</v>
      </c>
      <c r="X71" s="56"/>
    </row>
    <row r="72" spans="1:26" s="12" customFormat="1" ht="15" customHeight="1" x14ac:dyDescent="0.2">
      <c r="A72" s="93"/>
      <c r="B72" s="110" t="str">
        <f>'Eval 1'!B72</f>
        <v>Constant work ethic in practices</v>
      </c>
      <c r="C72" s="104"/>
      <c r="D72" s="166" t="s">
        <v>44</v>
      </c>
      <c r="E72" s="63">
        <f t="shared" si="28"/>
        <v>0</v>
      </c>
      <c r="F72" s="168" t="s">
        <v>44</v>
      </c>
      <c r="G72" s="63">
        <f t="shared" si="28"/>
        <v>0</v>
      </c>
      <c r="H72" s="170" t="s">
        <v>44</v>
      </c>
      <c r="I72" s="63">
        <f t="shared" si="29"/>
        <v>0</v>
      </c>
      <c r="J72" s="170" t="s">
        <v>44</v>
      </c>
      <c r="K72" s="63">
        <f t="shared" si="30"/>
        <v>0</v>
      </c>
      <c r="L72" s="170" t="s">
        <v>44</v>
      </c>
      <c r="M72" s="63">
        <f t="shared" si="31"/>
        <v>0</v>
      </c>
      <c r="N72" s="170" t="s">
        <v>44</v>
      </c>
      <c r="O72" s="63">
        <f t="shared" si="32"/>
        <v>0</v>
      </c>
      <c r="P72" s="170" t="s">
        <v>44</v>
      </c>
      <c r="Q72" s="63">
        <f t="shared" si="33"/>
        <v>0</v>
      </c>
      <c r="R72" s="170" t="s">
        <v>44</v>
      </c>
      <c r="S72" s="63">
        <f t="shared" si="34"/>
        <v>0</v>
      </c>
      <c r="T72" s="170" t="s">
        <v>44</v>
      </c>
      <c r="U72" s="63">
        <f t="shared" si="35"/>
        <v>0</v>
      </c>
      <c r="V72" s="170" t="s">
        <v>44</v>
      </c>
      <c r="W72" s="63">
        <f t="shared" si="36"/>
        <v>0</v>
      </c>
      <c r="X72" s="56"/>
    </row>
    <row r="73" spans="1:26" s="12" customFormat="1" ht="15" customHeight="1" thickBot="1" x14ac:dyDescent="0.25">
      <c r="A73" s="107"/>
      <c r="B73" s="111" t="str">
        <f>'Eval 1'!B73</f>
        <v>Never gives up / battles for pucks</v>
      </c>
      <c r="C73" s="104"/>
      <c r="D73" s="166" t="s">
        <v>44</v>
      </c>
      <c r="E73" s="63">
        <f t="shared" si="28"/>
        <v>0</v>
      </c>
      <c r="F73" s="168" t="s">
        <v>44</v>
      </c>
      <c r="G73" s="63">
        <f t="shared" si="28"/>
        <v>0</v>
      </c>
      <c r="H73" s="170" t="s">
        <v>44</v>
      </c>
      <c r="I73" s="63">
        <f t="shared" si="29"/>
        <v>0</v>
      </c>
      <c r="J73" s="170" t="s">
        <v>44</v>
      </c>
      <c r="K73" s="63">
        <f t="shared" si="30"/>
        <v>0</v>
      </c>
      <c r="L73" s="170" t="s">
        <v>44</v>
      </c>
      <c r="M73" s="63">
        <f t="shared" si="31"/>
        <v>0</v>
      </c>
      <c r="N73" s="170" t="s">
        <v>44</v>
      </c>
      <c r="O73" s="63">
        <f t="shared" si="32"/>
        <v>0</v>
      </c>
      <c r="P73" s="170" t="s">
        <v>44</v>
      </c>
      <c r="Q73" s="63">
        <f t="shared" si="33"/>
        <v>0</v>
      </c>
      <c r="R73" s="170" t="s">
        <v>44</v>
      </c>
      <c r="S73" s="63">
        <f t="shared" si="34"/>
        <v>0</v>
      </c>
      <c r="T73" s="170" t="s">
        <v>44</v>
      </c>
      <c r="U73" s="63">
        <f t="shared" si="35"/>
        <v>0</v>
      </c>
      <c r="V73" s="170" t="s">
        <v>44</v>
      </c>
      <c r="W73" s="63">
        <f t="shared" si="36"/>
        <v>0</v>
      </c>
      <c r="X73" s="56"/>
    </row>
    <row r="74" spans="1:26" s="12" customFormat="1" ht="15" customHeight="1" x14ac:dyDescent="0.2">
      <c r="A74" s="94" t="str">
        <f>'Eval 1'!A74</f>
        <v>Discipline</v>
      </c>
      <c r="B74" s="109" t="str">
        <f>'Eval 1'!B74</f>
        <v>Controls temper</v>
      </c>
      <c r="C74" s="104"/>
      <c r="D74" s="166" t="s">
        <v>44</v>
      </c>
      <c r="E74" s="63">
        <f t="shared" si="28"/>
        <v>0</v>
      </c>
      <c r="F74" s="168" t="s">
        <v>44</v>
      </c>
      <c r="G74" s="63">
        <f t="shared" si="28"/>
        <v>0</v>
      </c>
      <c r="H74" s="170" t="s">
        <v>44</v>
      </c>
      <c r="I74" s="63">
        <f t="shared" si="29"/>
        <v>0</v>
      </c>
      <c r="J74" s="170" t="s">
        <v>44</v>
      </c>
      <c r="K74" s="63">
        <f t="shared" si="30"/>
        <v>0</v>
      </c>
      <c r="L74" s="170" t="s">
        <v>44</v>
      </c>
      <c r="M74" s="63">
        <f t="shared" si="31"/>
        <v>0</v>
      </c>
      <c r="N74" s="170" t="s">
        <v>44</v>
      </c>
      <c r="O74" s="63">
        <f t="shared" si="32"/>
        <v>0</v>
      </c>
      <c r="P74" s="170" t="s">
        <v>44</v>
      </c>
      <c r="Q74" s="63">
        <f t="shared" si="33"/>
        <v>0</v>
      </c>
      <c r="R74" s="170" t="s">
        <v>44</v>
      </c>
      <c r="S74" s="63">
        <f t="shared" si="34"/>
        <v>0</v>
      </c>
      <c r="T74" s="170" t="s">
        <v>44</v>
      </c>
      <c r="U74" s="63">
        <f t="shared" si="35"/>
        <v>0</v>
      </c>
      <c r="V74" s="170" t="s">
        <v>44</v>
      </c>
      <c r="W74" s="63">
        <f t="shared" si="36"/>
        <v>0</v>
      </c>
      <c r="X74" s="56"/>
    </row>
    <row r="75" spans="1:26" s="12" customFormat="1" ht="15" customHeight="1" thickBot="1" x14ac:dyDescent="0.25">
      <c r="A75" s="107"/>
      <c r="B75" s="111" t="str">
        <f>'Eval 1'!B75</f>
        <v>On time and organized</v>
      </c>
      <c r="C75" s="104"/>
      <c r="D75" s="166" t="s">
        <v>44</v>
      </c>
      <c r="E75" s="63">
        <f t="shared" si="28"/>
        <v>0</v>
      </c>
      <c r="F75" s="168" t="s">
        <v>44</v>
      </c>
      <c r="G75" s="63">
        <f t="shared" si="28"/>
        <v>0</v>
      </c>
      <c r="H75" s="170" t="s">
        <v>44</v>
      </c>
      <c r="I75" s="63">
        <f t="shared" si="29"/>
        <v>0</v>
      </c>
      <c r="J75" s="170" t="s">
        <v>44</v>
      </c>
      <c r="K75" s="63">
        <f t="shared" si="30"/>
        <v>0</v>
      </c>
      <c r="L75" s="170" t="s">
        <v>44</v>
      </c>
      <c r="M75" s="63">
        <f t="shared" si="31"/>
        <v>0</v>
      </c>
      <c r="N75" s="170" t="s">
        <v>44</v>
      </c>
      <c r="O75" s="63">
        <f t="shared" si="32"/>
        <v>0</v>
      </c>
      <c r="P75" s="170" t="s">
        <v>44</v>
      </c>
      <c r="Q75" s="63">
        <f t="shared" si="33"/>
        <v>0</v>
      </c>
      <c r="R75" s="170" t="s">
        <v>44</v>
      </c>
      <c r="S75" s="63">
        <f t="shared" si="34"/>
        <v>0</v>
      </c>
      <c r="T75" s="170" t="s">
        <v>44</v>
      </c>
      <c r="U75" s="63">
        <f t="shared" si="35"/>
        <v>0</v>
      </c>
      <c r="V75" s="170" t="s">
        <v>44</v>
      </c>
      <c r="W75" s="63">
        <f t="shared" si="36"/>
        <v>0</v>
      </c>
      <c r="X75" s="56"/>
    </row>
    <row r="76" spans="1:26" s="12" customFormat="1" ht="15" customHeight="1" thickBot="1" x14ac:dyDescent="0.25">
      <c r="A76" s="112" t="str">
        <f>'Eval 1'!A76</f>
        <v>Communication</v>
      </c>
      <c r="B76" s="114" t="str">
        <f>'Eval 1'!B76</f>
        <v>Communication</v>
      </c>
      <c r="C76" s="104"/>
      <c r="D76" s="166" t="s">
        <v>44</v>
      </c>
      <c r="E76" s="63">
        <f t="shared" ref="E76:G77" si="37">IF(D76=0,0)+IF(D76=1,1)+IF(D76=2,2)+IF(D76=3,3)+IF(D76=4,4)+IF(D76=5,5)</f>
        <v>0</v>
      </c>
      <c r="F76" s="168" t="s">
        <v>44</v>
      </c>
      <c r="G76" s="63">
        <f t="shared" si="37"/>
        <v>0</v>
      </c>
      <c r="H76" s="170" t="s">
        <v>44</v>
      </c>
      <c r="I76" s="63">
        <f t="shared" si="29"/>
        <v>0</v>
      </c>
      <c r="J76" s="170" t="s">
        <v>44</v>
      </c>
      <c r="K76" s="63">
        <f t="shared" si="30"/>
        <v>0</v>
      </c>
      <c r="L76" s="170" t="s">
        <v>44</v>
      </c>
      <c r="M76" s="63">
        <f t="shared" si="31"/>
        <v>0</v>
      </c>
      <c r="N76" s="170" t="s">
        <v>44</v>
      </c>
      <c r="O76" s="63">
        <f t="shared" si="32"/>
        <v>0</v>
      </c>
      <c r="P76" s="170" t="s">
        <v>44</v>
      </c>
      <c r="Q76" s="63">
        <f t="shared" si="33"/>
        <v>0</v>
      </c>
      <c r="R76" s="170" t="s">
        <v>44</v>
      </c>
      <c r="S76" s="63">
        <f t="shared" si="34"/>
        <v>0</v>
      </c>
      <c r="T76" s="170" t="s">
        <v>44</v>
      </c>
      <c r="U76" s="63">
        <f t="shared" si="35"/>
        <v>0</v>
      </c>
      <c r="V76" s="170" t="s">
        <v>44</v>
      </c>
      <c r="W76" s="63">
        <f t="shared" si="36"/>
        <v>0</v>
      </c>
      <c r="X76" s="56"/>
    </row>
    <row r="77" spans="1:26" s="12" customFormat="1" ht="15" customHeight="1" thickBot="1" x14ac:dyDescent="0.25">
      <c r="A77" s="112" t="str">
        <f>'Eval 1'!A77</f>
        <v>Coachability</v>
      </c>
      <c r="B77" s="114" t="str">
        <f>'Eval 1'!B77</f>
        <v>Coachability</v>
      </c>
      <c r="C77" s="104"/>
      <c r="D77" s="172" t="s">
        <v>44</v>
      </c>
      <c r="E77" s="63">
        <f t="shared" si="37"/>
        <v>0</v>
      </c>
      <c r="F77" s="173" t="s">
        <v>44</v>
      </c>
      <c r="G77" s="63">
        <f t="shared" si="37"/>
        <v>0</v>
      </c>
      <c r="H77" s="174" t="s">
        <v>44</v>
      </c>
      <c r="I77" s="63">
        <f t="shared" si="29"/>
        <v>0</v>
      </c>
      <c r="J77" s="174" t="s">
        <v>44</v>
      </c>
      <c r="K77" s="63">
        <f t="shared" si="30"/>
        <v>0</v>
      </c>
      <c r="L77" s="174" t="s">
        <v>44</v>
      </c>
      <c r="M77" s="63">
        <f t="shared" si="31"/>
        <v>0</v>
      </c>
      <c r="N77" s="174" t="s">
        <v>44</v>
      </c>
      <c r="O77" s="63">
        <f t="shared" si="32"/>
        <v>0</v>
      </c>
      <c r="P77" s="174" t="s">
        <v>44</v>
      </c>
      <c r="Q77" s="63">
        <f t="shared" si="33"/>
        <v>0</v>
      </c>
      <c r="R77" s="174" t="s">
        <v>44</v>
      </c>
      <c r="S77" s="63">
        <f t="shared" si="34"/>
        <v>0</v>
      </c>
      <c r="T77" s="174" t="s">
        <v>44</v>
      </c>
      <c r="U77" s="63">
        <f t="shared" si="35"/>
        <v>0</v>
      </c>
      <c r="V77" s="174" t="s">
        <v>44</v>
      </c>
      <c r="W77" s="63">
        <f t="shared" si="36"/>
        <v>0</v>
      </c>
      <c r="X77" s="56"/>
    </row>
    <row r="78" spans="1:26" s="12" customFormat="1" ht="20.100000000000001" hidden="1" customHeight="1" thickBot="1" x14ac:dyDescent="0.25">
      <c r="B78" s="80"/>
      <c r="C78" s="59"/>
      <c r="D78" s="198">
        <f>IF(ISERROR(AVERAGE(E9:E77)),"",AVERAGE(E9:E77))</f>
        <v>0</v>
      </c>
      <c r="E78" s="199"/>
      <c r="F78" s="198">
        <f>IF(ISERROR(AVERAGE(G9:G77)),"",AVERAGE(G9:G77))</f>
        <v>0</v>
      </c>
      <c r="G78" s="199"/>
      <c r="H78" s="198">
        <f>IF(ISERROR(AVERAGE(I9:I77)),"",AVERAGE(I9:I77))</f>
        <v>0</v>
      </c>
      <c r="I78" s="199"/>
      <c r="J78" s="198">
        <f>IF(ISERROR(AVERAGE(K9:K77)),"",AVERAGE(K9:K77))</f>
        <v>0</v>
      </c>
      <c r="K78" s="199"/>
      <c r="L78" s="198">
        <f>IF(ISERROR(AVERAGE(M9:M77)),"",AVERAGE(M9:M77))</f>
        <v>0</v>
      </c>
      <c r="M78" s="199"/>
      <c r="N78" s="198">
        <f>IF(ISERROR(AVERAGE(O9:O77)),"",AVERAGE(O9:O77))</f>
        <v>0</v>
      </c>
      <c r="O78" s="199"/>
      <c r="P78" s="198">
        <f>IF(ISERROR(AVERAGE(Q9:Q77)),"",AVERAGE(Q9:Q77))</f>
        <v>0</v>
      </c>
      <c r="Q78" s="199"/>
      <c r="R78" s="198">
        <f>IF(ISERROR(AVERAGE(S9:S77)),"",AVERAGE(S9:S77))</f>
        <v>0</v>
      </c>
      <c r="S78" s="199"/>
      <c r="T78" s="198">
        <f>IF(ISERROR(AVERAGE(U9:U77)),"",AVERAGE(U9:U77))</f>
        <v>0</v>
      </c>
      <c r="U78" s="199"/>
      <c r="V78" s="198">
        <f>IF(ISERROR(AVERAGE(W9:W77)),"",AVERAGE(W9:W77))</f>
        <v>0</v>
      </c>
      <c r="W78" s="199"/>
      <c r="X78" s="56"/>
    </row>
    <row r="79" spans="1:26" s="12" customFormat="1" ht="15.75" customHeight="1" thickBot="1" x14ac:dyDescent="0.25">
      <c r="A79" s="203" t="s">
        <v>117</v>
      </c>
      <c r="B79" s="204"/>
      <c r="C79" s="59"/>
      <c r="D79" s="205"/>
      <c r="E79" s="206"/>
      <c r="F79" s="205"/>
      <c r="G79" s="206"/>
      <c r="H79" s="205"/>
      <c r="I79" s="206"/>
      <c r="J79" s="205"/>
      <c r="K79" s="206"/>
      <c r="L79" s="205"/>
      <c r="M79" s="206"/>
      <c r="N79" s="205"/>
      <c r="O79" s="206"/>
      <c r="P79" s="205"/>
      <c r="Q79" s="206"/>
      <c r="R79" s="205"/>
      <c r="S79" s="206"/>
      <c r="T79" s="205"/>
      <c r="U79" s="206"/>
      <c r="V79" s="205"/>
      <c r="W79" s="206"/>
      <c r="X79" s="56"/>
      <c r="Z79" s="132" t="s">
        <v>119</v>
      </c>
    </row>
    <row r="80" spans="1:26" s="12" customFormat="1" ht="14.25" customHeight="1" thickBot="1" x14ac:dyDescent="0.25">
      <c r="A80" s="203" t="s">
        <v>118</v>
      </c>
      <c r="B80" s="204"/>
      <c r="C80" s="59"/>
      <c r="D80" s="205"/>
      <c r="E80" s="206"/>
      <c r="F80" s="205"/>
      <c r="G80" s="206"/>
      <c r="H80" s="205"/>
      <c r="I80" s="206"/>
      <c r="J80" s="205"/>
      <c r="K80" s="206"/>
      <c r="L80" s="205"/>
      <c r="M80" s="206"/>
      <c r="N80" s="205"/>
      <c r="O80" s="206"/>
      <c r="P80" s="205"/>
      <c r="Q80" s="206"/>
      <c r="R80" s="205"/>
      <c r="S80" s="206"/>
      <c r="T80" s="205"/>
      <c r="U80" s="206"/>
      <c r="V80" s="205"/>
      <c r="W80" s="206"/>
      <c r="X80" s="56"/>
      <c r="Z80" s="132" t="s">
        <v>120</v>
      </c>
    </row>
    <row r="81" spans="1:26" s="12" customFormat="1" ht="14.25" customHeight="1" thickBot="1" x14ac:dyDescent="0.25">
      <c r="A81" s="180"/>
      <c r="B81" s="182" t="s">
        <v>125</v>
      </c>
      <c r="C81" s="181"/>
      <c r="D81" s="209">
        <f>SUM(E10:E22)+SUM(E24:E38)+SUM(E40:E57)+SUM(E59:E77)</f>
        <v>0</v>
      </c>
      <c r="E81" s="210"/>
      <c r="F81" s="209">
        <f t="shared" ref="F81" si="38">SUM(G10:G22)+SUM(G24:G38)+SUM(G40:G57)+SUM(G59:G77)</f>
        <v>0</v>
      </c>
      <c r="G81" s="210"/>
      <c r="H81" s="209">
        <f t="shared" ref="H81" si="39">SUM(I10:I22)+SUM(I24:I38)+SUM(I40:I57)+SUM(I59:I77)</f>
        <v>0</v>
      </c>
      <c r="I81" s="210"/>
      <c r="J81" s="209">
        <f t="shared" ref="J81" si="40">SUM(K10:K22)+SUM(K24:K38)+SUM(K40:K57)+SUM(K59:K77)</f>
        <v>0</v>
      </c>
      <c r="K81" s="210"/>
      <c r="L81" s="209">
        <f t="shared" ref="L81" si="41">SUM(M10:M22)+SUM(M24:M38)+SUM(M40:M57)+SUM(M59:M77)</f>
        <v>0</v>
      </c>
      <c r="M81" s="210"/>
      <c r="N81" s="209">
        <f t="shared" ref="N81" si="42">SUM(O10:O22)+SUM(O24:O38)+SUM(O40:O57)+SUM(O59:O77)</f>
        <v>0</v>
      </c>
      <c r="O81" s="210"/>
      <c r="P81" s="209">
        <f t="shared" ref="P81" si="43">SUM(Q10:Q22)+SUM(Q24:Q38)+SUM(Q40:Q57)+SUM(Q59:Q77)</f>
        <v>0</v>
      </c>
      <c r="Q81" s="210"/>
      <c r="R81" s="209">
        <f t="shared" ref="R81" si="44">SUM(S10:S22)+SUM(S24:S38)+SUM(S40:S57)+SUM(S59:S77)</f>
        <v>0</v>
      </c>
      <c r="S81" s="210"/>
      <c r="T81" s="209">
        <f t="shared" ref="T81" si="45">SUM(U10:U22)+SUM(U24:U38)+SUM(U40:U57)+SUM(U59:U77)</f>
        <v>0</v>
      </c>
      <c r="U81" s="210"/>
      <c r="V81" s="209">
        <f t="shared" ref="V81" si="46">SUM(W10:W22)+SUM(W24:W38)+SUM(W40:W57)+SUM(W59:W77)</f>
        <v>0</v>
      </c>
      <c r="W81" s="210"/>
      <c r="X81" s="56"/>
      <c r="Z81" s="132"/>
    </row>
    <row r="82" spans="1:26" s="12" customFormat="1" ht="15" customHeight="1" thickBot="1" x14ac:dyDescent="0.25">
      <c r="A82" s="207" t="s">
        <v>49</v>
      </c>
      <c r="B82" s="208"/>
      <c r="C82" s="60"/>
      <c r="D82" s="196">
        <f>D81/65</f>
        <v>0</v>
      </c>
      <c r="E82" s="197"/>
      <c r="F82" s="196">
        <f t="shared" ref="F82" si="47">F81/65</f>
        <v>0</v>
      </c>
      <c r="G82" s="197"/>
      <c r="H82" s="196">
        <f t="shared" ref="H82" si="48">H81/65</f>
        <v>0</v>
      </c>
      <c r="I82" s="197"/>
      <c r="J82" s="196">
        <f t="shared" ref="J82" si="49">J81/65</f>
        <v>0</v>
      </c>
      <c r="K82" s="197"/>
      <c r="L82" s="196">
        <f t="shared" ref="L82" si="50">L81/65</f>
        <v>0</v>
      </c>
      <c r="M82" s="197"/>
      <c r="N82" s="196">
        <f t="shared" ref="N82" si="51">N81/65</f>
        <v>0</v>
      </c>
      <c r="O82" s="197"/>
      <c r="P82" s="196">
        <f t="shared" ref="P82" si="52">P81/65</f>
        <v>0</v>
      </c>
      <c r="Q82" s="197"/>
      <c r="R82" s="196">
        <f t="shared" ref="R82" si="53">R81/65</f>
        <v>0</v>
      </c>
      <c r="S82" s="197"/>
      <c r="T82" s="196">
        <f t="shared" ref="T82" si="54">T81/65</f>
        <v>0</v>
      </c>
      <c r="U82" s="197"/>
      <c r="V82" s="196">
        <f t="shared" ref="V82" si="55">V81/65</f>
        <v>0</v>
      </c>
      <c r="W82" s="197"/>
      <c r="X82" s="57"/>
    </row>
    <row r="83" spans="1:26" s="12" customFormat="1" ht="6.75" customHeight="1" x14ac:dyDescent="0.2">
      <c r="B83" s="54"/>
      <c r="C83" s="53"/>
      <c r="D83" s="51"/>
      <c r="E83" s="52"/>
      <c r="F83" s="51"/>
      <c r="G83" s="52"/>
      <c r="H83" s="51"/>
      <c r="I83" s="52"/>
      <c r="J83" s="51"/>
      <c r="K83" s="52"/>
      <c r="L83" s="51"/>
      <c r="M83" s="52"/>
      <c r="N83" s="51"/>
      <c r="O83" s="52"/>
      <c r="P83" s="51"/>
      <c r="Q83" s="52"/>
      <c r="R83" s="51"/>
      <c r="S83" s="52"/>
      <c r="T83" s="51"/>
      <c r="U83" s="52"/>
      <c r="V83" s="51"/>
      <c r="W83" s="52"/>
      <c r="X83" s="53"/>
    </row>
    <row r="84" spans="1:26" ht="15" customHeight="1" x14ac:dyDescent="0.2">
      <c r="C84" s="6" t="s">
        <v>47</v>
      </c>
      <c r="D84" s="27" t="str">
        <f>'Eval 1'!D84</f>
        <v>-</v>
      </c>
      <c r="E84" s="24"/>
      <c r="F84" s="24"/>
      <c r="G84" s="24"/>
      <c r="H84" s="24"/>
      <c r="I84" s="24"/>
      <c r="J84" s="24"/>
      <c r="K84" s="25"/>
      <c r="L84" s="25"/>
      <c r="N84" s="3"/>
      <c r="O84" s="6" t="s">
        <v>50</v>
      </c>
      <c r="P84" s="176" t="s">
        <v>44</v>
      </c>
      <c r="Q84" s="176"/>
      <c r="R84" s="176"/>
      <c r="S84" s="176"/>
      <c r="T84" s="176"/>
      <c r="U84" s="176"/>
      <c r="V84" s="176"/>
    </row>
    <row r="85" spans="1:26" ht="15" customHeight="1" x14ac:dyDescent="0.2">
      <c r="C85" s="6" t="s">
        <v>48</v>
      </c>
      <c r="D85" s="28" t="str">
        <f>'Eval 1'!D85</f>
        <v>-</v>
      </c>
      <c r="E85" s="28"/>
      <c r="F85" s="28"/>
      <c r="G85" s="28"/>
      <c r="H85" s="28"/>
      <c r="I85" s="28"/>
      <c r="J85" s="28"/>
      <c r="K85" s="39"/>
      <c r="L85" s="25"/>
      <c r="N85" s="3"/>
      <c r="O85" s="6" t="s">
        <v>105</v>
      </c>
      <c r="P85" s="165" t="s">
        <v>44</v>
      </c>
      <c r="Q85" s="165"/>
      <c r="R85" s="165"/>
      <c r="S85" s="165"/>
      <c r="T85" s="165"/>
      <c r="U85" s="165"/>
      <c r="V85" s="165"/>
    </row>
    <row r="86" spans="1:26" ht="15" customHeight="1" x14ac:dyDescent="0.2">
      <c r="B86" s="3"/>
      <c r="C86" s="6" t="s">
        <v>121</v>
      </c>
      <c r="D86" s="49" t="str">
        <f>'Eval 1'!D86</f>
        <v>-</v>
      </c>
      <c r="E86" s="48"/>
      <c r="F86" s="48"/>
      <c r="G86" s="48"/>
      <c r="H86" s="48"/>
      <c r="I86" s="48"/>
      <c r="J86" s="48"/>
      <c r="M86" s="40"/>
      <c r="N86" s="3"/>
      <c r="X86" s="5"/>
    </row>
    <row r="87" spans="1:26" ht="14.1" customHeight="1" x14ac:dyDescent="0.2">
      <c r="C87" s="17"/>
      <c r="D87" s="82" t="s">
        <v>106</v>
      </c>
      <c r="E87" s="17"/>
      <c r="F87" s="17"/>
      <c r="G87" s="17"/>
      <c r="H87" s="17"/>
      <c r="I87" s="17"/>
      <c r="J87" s="17"/>
      <c r="K87" s="17"/>
      <c r="L87" s="17"/>
      <c r="M87" s="17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</row>
    <row r="88" spans="1:26" ht="14.1" customHeight="1" x14ac:dyDescent="0.2">
      <c r="B88" s="26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</row>
    <row r="89" spans="1:26" ht="15.75" x14ac:dyDescent="0.25"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</row>
    <row r="90" spans="1:26" ht="15" x14ac:dyDescent="0.2"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</row>
    <row r="91" spans="1:26" ht="15" x14ac:dyDescent="0.2"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</row>
    <row r="92" spans="1:26" x14ac:dyDescent="0.2"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</row>
  </sheetData>
  <sheetProtection password="DFDD" sheet="1" objects="1" scenarios="1"/>
  <mergeCells count="72">
    <mergeCell ref="P81:Q81"/>
    <mergeCell ref="R81:S81"/>
    <mergeCell ref="T81:U81"/>
    <mergeCell ref="V81:W81"/>
    <mergeCell ref="D81:E81"/>
    <mergeCell ref="F81:G81"/>
    <mergeCell ref="H81:I81"/>
    <mergeCell ref="J81:K81"/>
    <mergeCell ref="L81:M81"/>
    <mergeCell ref="A79:B79"/>
    <mergeCell ref="D79:E79"/>
    <mergeCell ref="F79:G79"/>
    <mergeCell ref="H79:I79"/>
    <mergeCell ref="T80:U80"/>
    <mergeCell ref="N80:O80"/>
    <mergeCell ref="J79:K79"/>
    <mergeCell ref="L79:M79"/>
    <mergeCell ref="N79:O79"/>
    <mergeCell ref="P79:Q79"/>
    <mergeCell ref="A80:B80"/>
    <mergeCell ref="D80:E80"/>
    <mergeCell ref="F80:G80"/>
    <mergeCell ref="H80:I80"/>
    <mergeCell ref="J80:K80"/>
    <mergeCell ref="L82:M82"/>
    <mergeCell ref="N82:O82"/>
    <mergeCell ref="P82:Q82"/>
    <mergeCell ref="R82:S82"/>
    <mergeCell ref="V6:W6"/>
    <mergeCell ref="T82:U82"/>
    <mergeCell ref="V82:W82"/>
    <mergeCell ref="P78:Q78"/>
    <mergeCell ref="P6:Q6"/>
    <mergeCell ref="P80:Q80"/>
    <mergeCell ref="R80:S80"/>
    <mergeCell ref="V80:W80"/>
    <mergeCell ref="R79:S79"/>
    <mergeCell ref="T79:U79"/>
    <mergeCell ref="V79:W79"/>
    <mergeCell ref="N81:O81"/>
    <mergeCell ref="H6:I6"/>
    <mergeCell ref="N6:O6"/>
    <mergeCell ref="N78:O78"/>
    <mergeCell ref="A5:B5"/>
    <mergeCell ref="A1:X2"/>
    <mergeCell ref="J6:K6"/>
    <mergeCell ref="L6:M6"/>
    <mergeCell ref="T6:U6"/>
    <mergeCell ref="R6:S6"/>
    <mergeCell ref="D5:W5"/>
    <mergeCell ref="D6:E6"/>
    <mergeCell ref="F6:G6"/>
    <mergeCell ref="L78:M78"/>
    <mergeCell ref="A7:B8"/>
    <mergeCell ref="D78:E78"/>
    <mergeCell ref="F78:G78"/>
    <mergeCell ref="A82:B82"/>
    <mergeCell ref="A40:A41"/>
    <mergeCell ref="A48:A49"/>
    <mergeCell ref="A23:W23"/>
    <mergeCell ref="A39:W39"/>
    <mergeCell ref="A58:W58"/>
    <mergeCell ref="R78:S78"/>
    <mergeCell ref="T78:U78"/>
    <mergeCell ref="V78:W78"/>
    <mergeCell ref="J78:K78"/>
    <mergeCell ref="L80:M80"/>
    <mergeCell ref="H78:I78"/>
    <mergeCell ref="D82:E82"/>
    <mergeCell ref="F82:G82"/>
    <mergeCell ref="H82:I82"/>
    <mergeCell ref="J82:K82"/>
  </mergeCells>
  <phoneticPr fontId="2" type="noConversion"/>
  <dataValidations count="1">
    <dataValidation type="list" allowBlank="1" showInputMessage="1" showErrorMessage="1" sqref="D79:W80">
      <formula1>$Z$79:$Z$80</formula1>
    </dataValidation>
  </dataValidations>
  <printOptions horizontalCentered="1"/>
  <pageMargins left="0" right="0" top="0.5" bottom="0.25" header="0.5" footer="0.5"/>
  <pageSetup scale="89" orientation="portrait" r:id="rId1"/>
  <headerFooter alignWithMargins="0"/>
  <rowBreaks count="1" manualBreakCount="1">
    <brk id="47" max="2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9" tint="0.59999389629810485"/>
  </sheetPr>
  <dimension ref="A1:IJ92"/>
  <sheetViews>
    <sheetView showGridLines="0" zoomScaleNormal="100" zoomScaleSheetLayoutView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Y7" sqref="Y7"/>
    </sheetView>
  </sheetViews>
  <sheetFormatPr defaultRowHeight="12.75" x14ac:dyDescent="0.2"/>
  <cols>
    <col min="1" max="1" width="18.42578125" customWidth="1"/>
    <col min="2" max="2" width="35.140625" customWidth="1"/>
    <col min="3" max="3" width="0.42578125" customWidth="1"/>
    <col min="4" max="4" width="3.28515625" customWidth="1"/>
    <col min="5" max="5" width="2.28515625" customWidth="1"/>
    <col min="6" max="6" width="3.28515625" customWidth="1"/>
    <col min="7" max="7" width="2.28515625" customWidth="1"/>
    <col min="8" max="8" width="3.28515625" customWidth="1"/>
    <col min="9" max="9" width="2.28515625" customWidth="1"/>
    <col min="10" max="10" width="3.28515625" customWidth="1"/>
    <col min="11" max="11" width="2.28515625" customWidth="1"/>
    <col min="12" max="12" width="3.28515625" customWidth="1"/>
    <col min="13" max="13" width="2.28515625" customWidth="1"/>
    <col min="14" max="14" width="3.28515625" customWidth="1"/>
    <col min="15" max="15" width="2.28515625" customWidth="1"/>
    <col min="16" max="16" width="3.28515625" customWidth="1"/>
    <col min="17" max="17" width="2.28515625" customWidth="1"/>
    <col min="18" max="18" width="3.28515625" customWidth="1"/>
    <col min="19" max="19" width="2.28515625" customWidth="1"/>
    <col min="20" max="20" width="3.28515625" customWidth="1"/>
    <col min="21" max="21" width="2.28515625" customWidth="1"/>
    <col min="22" max="22" width="3.28515625" customWidth="1"/>
    <col min="23" max="23" width="2.28515625" customWidth="1"/>
    <col min="24" max="24" width="0.42578125" customWidth="1"/>
  </cols>
  <sheetData>
    <row r="1" spans="1:244" ht="27.75" customHeight="1" x14ac:dyDescent="0.4">
      <c r="A1" s="185" t="s">
        <v>124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29"/>
    </row>
    <row r="2" spans="1:244" ht="24" customHeight="1" x14ac:dyDescent="0.2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</row>
    <row r="3" spans="1:244" ht="3.75" customHeight="1" x14ac:dyDescent="0.2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</row>
    <row r="4" spans="1:244" s="11" customFormat="1" ht="9" customHeight="1" thickBot="1" x14ac:dyDescent="0.25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244" s="12" customFormat="1" ht="17.25" customHeight="1" thickBot="1" x14ac:dyDescent="0.3">
      <c r="A5" s="200" t="s">
        <v>70</v>
      </c>
      <c r="B5" s="201"/>
      <c r="C5" s="58"/>
      <c r="D5" s="195" t="s">
        <v>45</v>
      </c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34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</row>
    <row r="6" spans="1:244" s="13" customFormat="1" ht="67.5" customHeight="1" x14ac:dyDescent="0.2">
      <c r="A6" s="130" t="s">
        <v>123</v>
      </c>
      <c r="B6" s="131"/>
      <c r="C6" s="44"/>
      <c r="D6" s="219" t="str">
        <f>'Eval 1'!D6:E6</f>
        <v>Name 1</v>
      </c>
      <c r="E6" s="220"/>
      <c r="F6" s="219" t="str">
        <f>'Eval 1'!F6:G6</f>
        <v>Name 2</v>
      </c>
      <c r="G6" s="220"/>
      <c r="H6" s="219" t="str">
        <f>'Eval 1'!H6:I6</f>
        <v>Name 3</v>
      </c>
      <c r="I6" s="220"/>
      <c r="J6" s="219" t="str">
        <f>'Eval 1'!J6:K6</f>
        <v>Name 4</v>
      </c>
      <c r="K6" s="220"/>
      <c r="L6" s="219" t="str">
        <f>'Eval 1'!L6:M6</f>
        <v>Name 5</v>
      </c>
      <c r="M6" s="220"/>
      <c r="N6" s="219" t="str">
        <f>'Eval 1'!N6:O6</f>
        <v>Name 6</v>
      </c>
      <c r="O6" s="220"/>
      <c r="P6" s="219" t="str">
        <f>'Eval 1'!P6:Q6</f>
        <v>Name 7</v>
      </c>
      <c r="Q6" s="220"/>
      <c r="R6" s="219" t="str">
        <f>'Eval 1'!R6:S6</f>
        <v>Name 8</v>
      </c>
      <c r="S6" s="220"/>
      <c r="T6" s="219" t="str">
        <f>'Eval 1'!T6:U6</f>
        <v>Name 9</v>
      </c>
      <c r="U6" s="220"/>
      <c r="V6" s="219" t="str">
        <f>'Eval 1'!V6:W6</f>
        <v>Name 10</v>
      </c>
      <c r="W6" s="220"/>
      <c r="X6" s="4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</row>
    <row r="7" spans="1:244" s="14" customFormat="1" ht="5.25" customHeight="1" x14ac:dyDescent="0.2">
      <c r="A7" s="189"/>
      <c r="B7" s="190"/>
      <c r="C7" s="44"/>
      <c r="D7" s="45"/>
      <c r="E7" s="46"/>
      <c r="F7" s="45"/>
      <c r="G7" s="46"/>
      <c r="H7" s="45"/>
      <c r="I7" s="46"/>
      <c r="J7" s="45"/>
      <c r="K7" s="46"/>
      <c r="L7" s="45"/>
      <c r="M7" s="46"/>
      <c r="N7" s="45"/>
      <c r="O7" s="46"/>
      <c r="P7" s="45"/>
      <c r="Q7" s="46"/>
      <c r="R7" s="45"/>
      <c r="S7" s="46"/>
      <c r="T7" s="45"/>
      <c r="U7" s="46"/>
      <c r="V7" s="45"/>
      <c r="W7" s="46"/>
      <c r="X7" s="55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</row>
    <row r="8" spans="1:244" s="15" customFormat="1" ht="12" customHeight="1" thickBot="1" x14ac:dyDescent="0.25">
      <c r="A8" s="189"/>
      <c r="B8" s="190"/>
      <c r="C8" s="35"/>
      <c r="D8" s="87">
        <v>1</v>
      </c>
      <c r="E8" s="86" t="s">
        <v>42</v>
      </c>
      <c r="F8" s="87">
        <v>2</v>
      </c>
      <c r="G8" s="85" t="s">
        <v>42</v>
      </c>
      <c r="H8" s="87">
        <v>3</v>
      </c>
      <c r="I8" s="85" t="s">
        <v>42</v>
      </c>
      <c r="J8" s="87">
        <v>4</v>
      </c>
      <c r="K8" s="85" t="s">
        <v>42</v>
      </c>
      <c r="L8" s="87">
        <v>5</v>
      </c>
      <c r="M8" s="85" t="s">
        <v>42</v>
      </c>
      <c r="N8" s="88">
        <v>6</v>
      </c>
      <c r="O8" s="89" t="s">
        <v>42</v>
      </c>
      <c r="P8" s="88">
        <v>7</v>
      </c>
      <c r="Q8" s="90" t="s">
        <v>42</v>
      </c>
      <c r="R8" s="87">
        <v>8</v>
      </c>
      <c r="S8" s="86" t="s">
        <v>42</v>
      </c>
      <c r="T8" s="87">
        <v>9</v>
      </c>
      <c r="U8" s="85" t="s">
        <v>42</v>
      </c>
      <c r="V8" s="87">
        <v>10</v>
      </c>
      <c r="W8" s="85" t="s">
        <v>42</v>
      </c>
      <c r="X8" s="36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</row>
    <row r="9" spans="1:244" s="92" customFormat="1" ht="15" customHeight="1" thickBot="1" x14ac:dyDescent="0.25">
      <c r="A9" s="177" t="str">
        <f>'Eval 1'!A9</f>
        <v>PHYSICAL CHARACTERISTICS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9"/>
      <c r="X9" s="91"/>
    </row>
    <row r="10" spans="1:244" s="12" customFormat="1" ht="15" customHeight="1" x14ac:dyDescent="0.2">
      <c r="A10" s="93" t="str">
        <f>'Eval 1'!A10</f>
        <v>Balance</v>
      </c>
      <c r="B10" s="115" t="str">
        <f>'Eval 1'!B10</f>
        <v>Retains ready position after blocking shots</v>
      </c>
      <c r="C10" s="104"/>
      <c r="D10" s="166" t="s">
        <v>44</v>
      </c>
      <c r="E10" s="63">
        <f>IF(D10=0,0)+IF(D10=1,1)+IF(D10=2,2)+IF(D10=3,3)+IF(D10=4,4)+IF(D10=5,5)</f>
        <v>0</v>
      </c>
      <c r="F10" s="168" t="s">
        <v>44</v>
      </c>
      <c r="G10" s="63">
        <f>IF(F10=0,0)+IF(F10=1,1)+IF(F10=2,2)+IF(F10=3,3)+IF(F10=4,4)+IF(F10=5,5)</f>
        <v>0</v>
      </c>
      <c r="H10" s="170" t="s">
        <v>44</v>
      </c>
      <c r="I10" s="63">
        <f>IF(H10=0,0)+IF(H10=1,1)+IF(H10=2,2)+IF(H10=3,3)+IF(H10=4,4)+IF(H10=5,5)</f>
        <v>0</v>
      </c>
      <c r="J10" s="170" t="s">
        <v>44</v>
      </c>
      <c r="K10" s="63">
        <f>IF(J10=0,0)+IF(J10=1,1)+IF(J10=2,2)+IF(J10=3,3)+IF(J10=4,4)+IF(J10=5,5)</f>
        <v>0</v>
      </c>
      <c r="L10" s="170" t="s">
        <v>44</v>
      </c>
      <c r="M10" s="63">
        <f>IF(L10=0,0)+IF(L10=1,1)+IF(L10=2,2)+IF(L10=3,3)+IF(L10=4,4)+IF(L10=5,5)</f>
        <v>0</v>
      </c>
      <c r="N10" s="170" t="s">
        <v>44</v>
      </c>
      <c r="O10" s="63">
        <f>IF(N10=0,0)+IF(N10=1,1)+IF(N10=2,2)+IF(N10=3,3)+IF(N10=4,4)+IF(N10=5,5)</f>
        <v>0</v>
      </c>
      <c r="P10" s="170" t="s">
        <v>44</v>
      </c>
      <c r="Q10" s="63">
        <f>IF(P10=0,0)+IF(P10=1,1)+IF(P10=2,2)+IF(P10=3,3)+IF(P10=4,4)+IF(P10=5,5)</f>
        <v>0</v>
      </c>
      <c r="R10" s="170" t="s">
        <v>44</v>
      </c>
      <c r="S10" s="63">
        <f>IF(R10=0,0)+IF(R10=1,1)+IF(R10=2,2)+IF(R10=3,3)+IF(R10=4,4)+IF(R10=5,5)</f>
        <v>0</v>
      </c>
      <c r="T10" s="170" t="s">
        <v>44</v>
      </c>
      <c r="U10" s="63">
        <f>IF(T10=0,0)+IF(T10=1,1)+IF(T10=2,2)+IF(T10=3,3)+IF(T10=4,4)+IF(T10=5,5)</f>
        <v>0</v>
      </c>
      <c r="V10" s="170" t="s">
        <v>44</v>
      </c>
      <c r="W10" s="63">
        <f>IF(V10=0,0)+IF(V10=1,1)+IF(V10=2,2)+IF(V10=3,3)+IF(V10=4,4)+IF(V10=5,5)</f>
        <v>0</v>
      </c>
      <c r="X10" s="56"/>
      <c r="Y10" s="41"/>
    </row>
    <row r="11" spans="1:244" s="12" customFormat="1" ht="15" customHeight="1" x14ac:dyDescent="0.2">
      <c r="A11" s="93"/>
      <c r="B11" s="110" t="str">
        <f>'Eval 1'!B11</f>
        <v>Holds ready position in movement</v>
      </c>
      <c r="C11" s="104"/>
      <c r="D11" s="166" t="s">
        <v>44</v>
      </c>
      <c r="E11" s="63">
        <f t="shared" ref="E11:G22" si="0">IF(D11=0,0)+IF(D11=1,1)+IF(D11=2,2)+IF(D11=3,3)+IF(D11=4,4)+IF(D11=5,5)</f>
        <v>0</v>
      </c>
      <c r="F11" s="168" t="s">
        <v>44</v>
      </c>
      <c r="G11" s="63">
        <f t="shared" si="0"/>
        <v>0</v>
      </c>
      <c r="H11" s="170" t="s">
        <v>44</v>
      </c>
      <c r="I11" s="63">
        <f t="shared" ref="I11:I22" si="1">IF(H11=0,0)+IF(H11=1,1)+IF(H11=2,2)+IF(H11=3,3)+IF(H11=4,4)+IF(H11=5,5)</f>
        <v>0</v>
      </c>
      <c r="J11" s="170" t="s">
        <v>44</v>
      </c>
      <c r="K11" s="63">
        <f t="shared" ref="K11:K22" si="2">IF(J11=0,0)+IF(J11=1,1)+IF(J11=2,2)+IF(J11=3,3)+IF(J11=4,4)+IF(J11=5,5)</f>
        <v>0</v>
      </c>
      <c r="L11" s="170" t="s">
        <v>44</v>
      </c>
      <c r="M11" s="63">
        <f t="shared" ref="M11:M22" si="3">IF(L11=0,0)+IF(L11=1,1)+IF(L11=2,2)+IF(L11=3,3)+IF(L11=4,4)+IF(L11=5,5)</f>
        <v>0</v>
      </c>
      <c r="N11" s="170" t="s">
        <v>44</v>
      </c>
      <c r="O11" s="63">
        <f t="shared" ref="O11:O22" si="4">IF(N11=0,0)+IF(N11=1,1)+IF(N11=2,2)+IF(N11=3,3)+IF(N11=4,4)+IF(N11=5,5)</f>
        <v>0</v>
      </c>
      <c r="P11" s="170" t="s">
        <v>44</v>
      </c>
      <c r="Q11" s="63">
        <f t="shared" ref="Q11:Q22" si="5">IF(P11=0,0)+IF(P11=1,1)+IF(P11=2,2)+IF(P11=3,3)+IF(P11=4,4)+IF(P11=5,5)</f>
        <v>0</v>
      </c>
      <c r="R11" s="170" t="s">
        <v>44</v>
      </c>
      <c r="S11" s="63">
        <f t="shared" ref="S11:S22" si="6">IF(R11=0,0)+IF(R11=1,1)+IF(R11=2,2)+IF(R11=3,3)+IF(R11=4,4)+IF(R11=5,5)</f>
        <v>0</v>
      </c>
      <c r="T11" s="170" t="s">
        <v>44</v>
      </c>
      <c r="U11" s="63">
        <f t="shared" ref="U11:U22" si="7">IF(T11=0,0)+IF(T11=1,1)+IF(T11=2,2)+IF(T11=3,3)+IF(T11=4,4)+IF(T11=5,5)</f>
        <v>0</v>
      </c>
      <c r="V11" s="170" t="s">
        <v>44</v>
      </c>
      <c r="W11" s="63">
        <f t="shared" ref="W11:W22" si="8">IF(V11=0,0)+IF(V11=1,1)+IF(V11=2,2)+IF(V11=3,3)+IF(V11=4,4)+IF(V11=5,5)</f>
        <v>0</v>
      </c>
      <c r="X11" s="56"/>
      <c r="Y11" s="30"/>
    </row>
    <row r="12" spans="1:244" s="12" customFormat="1" ht="15" customHeight="1" thickBot="1" x14ac:dyDescent="0.25">
      <c r="A12" s="107"/>
      <c r="B12" s="111" t="str">
        <f>'Eval 1'!B12</f>
        <v>Recovery (retains position after scrambling)</v>
      </c>
      <c r="C12" s="104"/>
      <c r="D12" s="166" t="s">
        <v>44</v>
      </c>
      <c r="E12" s="63">
        <f t="shared" si="0"/>
        <v>0</v>
      </c>
      <c r="F12" s="168" t="s">
        <v>44</v>
      </c>
      <c r="G12" s="63">
        <f t="shared" si="0"/>
        <v>0</v>
      </c>
      <c r="H12" s="170" t="s">
        <v>44</v>
      </c>
      <c r="I12" s="63">
        <f t="shared" si="1"/>
        <v>0</v>
      </c>
      <c r="J12" s="170" t="s">
        <v>44</v>
      </c>
      <c r="K12" s="63">
        <f t="shared" si="2"/>
        <v>0</v>
      </c>
      <c r="L12" s="170" t="s">
        <v>44</v>
      </c>
      <c r="M12" s="63">
        <f t="shared" si="3"/>
        <v>0</v>
      </c>
      <c r="N12" s="170" t="s">
        <v>44</v>
      </c>
      <c r="O12" s="63">
        <f t="shared" si="4"/>
        <v>0</v>
      </c>
      <c r="P12" s="170" t="s">
        <v>44</v>
      </c>
      <c r="Q12" s="63">
        <f t="shared" si="5"/>
        <v>0</v>
      </c>
      <c r="R12" s="170" t="s">
        <v>44</v>
      </c>
      <c r="S12" s="63">
        <f t="shared" si="6"/>
        <v>0</v>
      </c>
      <c r="T12" s="170" t="s">
        <v>44</v>
      </c>
      <c r="U12" s="63">
        <f t="shared" si="7"/>
        <v>0</v>
      </c>
      <c r="V12" s="170" t="s">
        <v>44</v>
      </c>
      <c r="W12" s="63">
        <f t="shared" si="8"/>
        <v>0</v>
      </c>
      <c r="X12" s="56"/>
      <c r="Y12" s="30"/>
    </row>
    <row r="13" spans="1:244" s="12" customFormat="1" ht="15" customHeight="1" x14ac:dyDescent="0.2">
      <c r="A13" s="94" t="str">
        <f>'Eval 1'!A13</f>
        <v>Mobility</v>
      </c>
      <c r="B13" s="109" t="str">
        <f>'Eval 1'!B13</f>
        <v>Skating ability</v>
      </c>
      <c r="C13" s="104"/>
      <c r="D13" s="166" t="s">
        <v>44</v>
      </c>
      <c r="E13" s="63">
        <f t="shared" si="0"/>
        <v>0</v>
      </c>
      <c r="F13" s="168" t="s">
        <v>44</v>
      </c>
      <c r="G13" s="63">
        <f t="shared" si="0"/>
        <v>0</v>
      </c>
      <c r="H13" s="170" t="s">
        <v>44</v>
      </c>
      <c r="I13" s="63">
        <f t="shared" si="1"/>
        <v>0</v>
      </c>
      <c r="J13" s="170" t="s">
        <v>44</v>
      </c>
      <c r="K13" s="63">
        <f t="shared" si="2"/>
        <v>0</v>
      </c>
      <c r="L13" s="170" t="s">
        <v>44</v>
      </c>
      <c r="M13" s="63">
        <f t="shared" si="3"/>
        <v>0</v>
      </c>
      <c r="N13" s="170" t="s">
        <v>44</v>
      </c>
      <c r="O13" s="63">
        <f t="shared" si="4"/>
        <v>0</v>
      </c>
      <c r="P13" s="170" t="s">
        <v>44</v>
      </c>
      <c r="Q13" s="63">
        <f t="shared" si="5"/>
        <v>0</v>
      </c>
      <c r="R13" s="170" t="s">
        <v>44</v>
      </c>
      <c r="S13" s="63">
        <f t="shared" si="6"/>
        <v>0</v>
      </c>
      <c r="T13" s="170" t="s">
        <v>44</v>
      </c>
      <c r="U13" s="63">
        <f t="shared" si="7"/>
        <v>0</v>
      </c>
      <c r="V13" s="170" t="s">
        <v>44</v>
      </c>
      <c r="W13" s="63">
        <f t="shared" si="8"/>
        <v>0</v>
      </c>
      <c r="X13" s="56"/>
    </row>
    <row r="14" spans="1:244" s="12" customFormat="1" ht="15" customHeight="1" x14ac:dyDescent="0.2">
      <c r="A14" s="93"/>
      <c r="B14" s="110" t="str">
        <f>'Eval 1'!B14</f>
        <v>Remains on feet</v>
      </c>
      <c r="C14" s="104"/>
      <c r="D14" s="166" t="s">
        <v>44</v>
      </c>
      <c r="E14" s="63">
        <f t="shared" si="0"/>
        <v>0</v>
      </c>
      <c r="F14" s="168" t="s">
        <v>44</v>
      </c>
      <c r="G14" s="63">
        <f t="shared" si="0"/>
        <v>0</v>
      </c>
      <c r="H14" s="170" t="s">
        <v>44</v>
      </c>
      <c r="I14" s="63">
        <f t="shared" si="1"/>
        <v>0</v>
      </c>
      <c r="J14" s="170" t="s">
        <v>44</v>
      </c>
      <c r="K14" s="63">
        <f t="shared" si="2"/>
        <v>0</v>
      </c>
      <c r="L14" s="170" t="s">
        <v>44</v>
      </c>
      <c r="M14" s="63">
        <f t="shared" si="3"/>
        <v>0</v>
      </c>
      <c r="N14" s="170" t="s">
        <v>44</v>
      </c>
      <c r="O14" s="63">
        <f t="shared" si="4"/>
        <v>0</v>
      </c>
      <c r="P14" s="170" t="s">
        <v>44</v>
      </c>
      <c r="Q14" s="63">
        <f t="shared" si="5"/>
        <v>0</v>
      </c>
      <c r="R14" s="170" t="s">
        <v>44</v>
      </c>
      <c r="S14" s="63">
        <f t="shared" si="6"/>
        <v>0</v>
      </c>
      <c r="T14" s="170" t="s">
        <v>44</v>
      </c>
      <c r="U14" s="63">
        <f t="shared" si="7"/>
        <v>0</v>
      </c>
      <c r="V14" s="170" t="s">
        <v>44</v>
      </c>
      <c r="W14" s="63">
        <f t="shared" si="8"/>
        <v>0</v>
      </c>
      <c r="X14" s="56"/>
    </row>
    <row r="15" spans="1:244" s="12" customFormat="1" ht="15" customHeight="1" x14ac:dyDescent="0.2">
      <c r="A15" s="93"/>
      <c r="B15" s="110" t="str">
        <f>'Eval 1'!B15</f>
        <v>Moves with speed &amp; in control in ready position</v>
      </c>
      <c r="C15" s="104"/>
      <c r="D15" s="166" t="s">
        <v>44</v>
      </c>
      <c r="E15" s="63">
        <f t="shared" si="0"/>
        <v>0</v>
      </c>
      <c r="F15" s="168" t="s">
        <v>44</v>
      </c>
      <c r="G15" s="63">
        <f t="shared" si="0"/>
        <v>0</v>
      </c>
      <c r="H15" s="170" t="s">
        <v>44</v>
      </c>
      <c r="I15" s="63">
        <f t="shared" si="1"/>
        <v>0</v>
      </c>
      <c r="J15" s="170" t="s">
        <v>44</v>
      </c>
      <c r="K15" s="63">
        <f t="shared" si="2"/>
        <v>0</v>
      </c>
      <c r="L15" s="170" t="s">
        <v>44</v>
      </c>
      <c r="M15" s="63">
        <f t="shared" si="3"/>
        <v>0</v>
      </c>
      <c r="N15" s="170" t="s">
        <v>44</v>
      </c>
      <c r="O15" s="63">
        <f t="shared" si="4"/>
        <v>0</v>
      </c>
      <c r="P15" s="170" t="s">
        <v>44</v>
      </c>
      <c r="Q15" s="63">
        <f t="shared" si="5"/>
        <v>0</v>
      </c>
      <c r="R15" s="170" t="s">
        <v>44</v>
      </c>
      <c r="S15" s="63">
        <f t="shared" si="6"/>
        <v>0</v>
      </c>
      <c r="T15" s="170" t="s">
        <v>44</v>
      </c>
      <c r="U15" s="63">
        <f t="shared" si="7"/>
        <v>0</v>
      </c>
      <c r="V15" s="170" t="s">
        <v>44</v>
      </c>
      <c r="W15" s="63">
        <f t="shared" si="8"/>
        <v>0</v>
      </c>
      <c r="X15" s="56"/>
    </row>
    <row r="16" spans="1:244" s="12" customFormat="1" ht="15" customHeight="1" x14ac:dyDescent="0.2">
      <c r="A16" s="93"/>
      <c r="B16" s="110" t="str">
        <f>'Eval 1'!B16</f>
        <v>Reacts well to puck movement in zone</v>
      </c>
      <c r="C16" s="104"/>
      <c r="D16" s="166" t="s">
        <v>44</v>
      </c>
      <c r="E16" s="63">
        <f t="shared" si="0"/>
        <v>0</v>
      </c>
      <c r="F16" s="168" t="s">
        <v>44</v>
      </c>
      <c r="G16" s="63">
        <f t="shared" si="0"/>
        <v>0</v>
      </c>
      <c r="H16" s="170" t="s">
        <v>44</v>
      </c>
      <c r="I16" s="63">
        <f t="shared" si="1"/>
        <v>0</v>
      </c>
      <c r="J16" s="170" t="s">
        <v>44</v>
      </c>
      <c r="K16" s="63">
        <f t="shared" si="2"/>
        <v>0</v>
      </c>
      <c r="L16" s="170" t="s">
        <v>44</v>
      </c>
      <c r="M16" s="63">
        <f t="shared" si="3"/>
        <v>0</v>
      </c>
      <c r="N16" s="170" t="s">
        <v>44</v>
      </c>
      <c r="O16" s="63">
        <f t="shared" si="4"/>
        <v>0</v>
      </c>
      <c r="P16" s="170" t="s">
        <v>44</v>
      </c>
      <c r="Q16" s="63">
        <f t="shared" si="5"/>
        <v>0</v>
      </c>
      <c r="R16" s="170" t="s">
        <v>44</v>
      </c>
      <c r="S16" s="63">
        <f t="shared" si="6"/>
        <v>0</v>
      </c>
      <c r="T16" s="170" t="s">
        <v>44</v>
      </c>
      <c r="U16" s="63">
        <f t="shared" si="7"/>
        <v>0</v>
      </c>
      <c r="V16" s="170" t="s">
        <v>44</v>
      </c>
      <c r="W16" s="63">
        <f t="shared" si="8"/>
        <v>0</v>
      </c>
      <c r="X16" s="56"/>
    </row>
    <row r="17" spans="1:24" s="12" customFormat="1" ht="15" customHeight="1" thickBot="1" x14ac:dyDescent="0.25">
      <c r="A17" s="107"/>
      <c r="B17" s="111" t="str">
        <f>'Eval 1'!B17</f>
        <v>Ability to recover from knees, side</v>
      </c>
      <c r="C17" s="104"/>
      <c r="D17" s="166" t="s">
        <v>44</v>
      </c>
      <c r="E17" s="63">
        <f t="shared" si="0"/>
        <v>0</v>
      </c>
      <c r="F17" s="168" t="s">
        <v>44</v>
      </c>
      <c r="G17" s="63">
        <f t="shared" si="0"/>
        <v>0</v>
      </c>
      <c r="H17" s="170" t="s">
        <v>44</v>
      </c>
      <c r="I17" s="63">
        <f t="shared" si="1"/>
        <v>0</v>
      </c>
      <c r="J17" s="170" t="s">
        <v>44</v>
      </c>
      <c r="K17" s="63">
        <f t="shared" si="2"/>
        <v>0</v>
      </c>
      <c r="L17" s="170" t="s">
        <v>44</v>
      </c>
      <c r="M17" s="63">
        <f t="shared" si="3"/>
        <v>0</v>
      </c>
      <c r="N17" s="170" t="s">
        <v>44</v>
      </c>
      <c r="O17" s="63">
        <f t="shared" si="4"/>
        <v>0</v>
      </c>
      <c r="P17" s="170" t="s">
        <v>44</v>
      </c>
      <c r="Q17" s="63">
        <f t="shared" si="5"/>
        <v>0</v>
      </c>
      <c r="R17" s="170" t="s">
        <v>44</v>
      </c>
      <c r="S17" s="63">
        <f t="shared" si="6"/>
        <v>0</v>
      </c>
      <c r="T17" s="170" t="s">
        <v>44</v>
      </c>
      <c r="U17" s="63">
        <f t="shared" si="7"/>
        <v>0</v>
      </c>
      <c r="V17" s="170" t="s">
        <v>44</v>
      </c>
      <c r="W17" s="63">
        <f t="shared" si="8"/>
        <v>0</v>
      </c>
      <c r="X17" s="56"/>
    </row>
    <row r="18" spans="1:24" s="12" customFormat="1" ht="15" customHeight="1" x14ac:dyDescent="0.2">
      <c r="A18" s="94" t="str">
        <f>'Eval 1'!A18</f>
        <v>Quickness</v>
      </c>
      <c r="B18" s="108" t="str">
        <f>'Eval 1'!B18</f>
        <v>Reacts well to quick untelegraphed shots</v>
      </c>
      <c r="C18" s="104"/>
      <c r="D18" s="166" t="s">
        <v>44</v>
      </c>
      <c r="E18" s="63">
        <f t="shared" si="0"/>
        <v>0</v>
      </c>
      <c r="F18" s="168" t="s">
        <v>44</v>
      </c>
      <c r="G18" s="63">
        <f t="shared" si="0"/>
        <v>0</v>
      </c>
      <c r="H18" s="170" t="s">
        <v>44</v>
      </c>
      <c r="I18" s="63">
        <f t="shared" si="1"/>
        <v>0</v>
      </c>
      <c r="J18" s="170" t="s">
        <v>44</v>
      </c>
      <c r="K18" s="63">
        <f t="shared" si="2"/>
        <v>0</v>
      </c>
      <c r="L18" s="170" t="s">
        <v>44</v>
      </c>
      <c r="M18" s="63">
        <f t="shared" si="3"/>
        <v>0</v>
      </c>
      <c r="N18" s="170" t="s">
        <v>44</v>
      </c>
      <c r="O18" s="63">
        <f t="shared" si="4"/>
        <v>0</v>
      </c>
      <c r="P18" s="170" t="s">
        <v>44</v>
      </c>
      <c r="Q18" s="63">
        <f t="shared" si="5"/>
        <v>0</v>
      </c>
      <c r="R18" s="170" t="s">
        <v>44</v>
      </c>
      <c r="S18" s="63">
        <f t="shared" si="6"/>
        <v>0</v>
      </c>
      <c r="T18" s="170" t="s">
        <v>44</v>
      </c>
      <c r="U18" s="63">
        <f t="shared" si="7"/>
        <v>0</v>
      </c>
      <c r="V18" s="170" t="s">
        <v>44</v>
      </c>
      <c r="W18" s="63">
        <f t="shared" si="8"/>
        <v>0</v>
      </c>
      <c r="X18" s="56"/>
    </row>
    <row r="19" spans="1:24" s="12" customFormat="1" ht="15" customHeight="1" x14ac:dyDescent="0.2">
      <c r="A19" s="93"/>
      <c r="B19" s="106" t="str">
        <f>'Eval 1'!B19</f>
        <v>Effective in close</v>
      </c>
      <c r="C19" s="104"/>
      <c r="D19" s="166" t="s">
        <v>44</v>
      </c>
      <c r="E19" s="63">
        <f t="shared" si="0"/>
        <v>0</v>
      </c>
      <c r="F19" s="168" t="s">
        <v>44</v>
      </c>
      <c r="G19" s="63">
        <f t="shared" si="0"/>
        <v>0</v>
      </c>
      <c r="H19" s="170" t="s">
        <v>44</v>
      </c>
      <c r="I19" s="63">
        <f t="shared" si="1"/>
        <v>0</v>
      </c>
      <c r="J19" s="170" t="s">
        <v>44</v>
      </c>
      <c r="K19" s="63">
        <f t="shared" si="2"/>
        <v>0</v>
      </c>
      <c r="L19" s="170" t="s">
        <v>44</v>
      </c>
      <c r="M19" s="63">
        <f t="shared" si="3"/>
        <v>0</v>
      </c>
      <c r="N19" s="170" t="s">
        <v>44</v>
      </c>
      <c r="O19" s="63">
        <f t="shared" si="4"/>
        <v>0</v>
      </c>
      <c r="P19" s="170" t="s">
        <v>44</v>
      </c>
      <c r="Q19" s="63">
        <f t="shared" si="5"/>
        <v>0</v>
      </c>
      <c r="R19" s="170" t="s">
        <v>44</v>
      </c>
      <c r="S19" s="63">
        <f t="shared" si="6"/>
        <v>0</v>
      </c>
      <c r="T19" s="170" t="s">
        <v>44</v>
      </c>
      <c r="U19" s="63">
        <f t="shared" si="7"/>
        <v>0</v>
      </c>
      <c r="V19" s="170" t="s">
        <v>44</v>
      </c>
      <c r="W19" s="63">
        <f t="shared" si="8"/>
        <v>0</v>
      </c>
      <c r="X19" s="56"/>
    </row>
    <row r="20" spans="1:24" s="12" customFormat="1" ht="15" customHeight="1" thickBot="1" x14ac:dyDescent="0.25">
      <c r="A20" s="107"/>
      <c r="B20" s="113" t="str">
        <f>'Eval 1'!B20</f>
        <v>Relaxative movements and reaction time</v>
      </c>
      <c r="C20" s="104"/>
      <c r="D20" s="166" t="s">
        <v>44</v>
      </c>
      <c r="E20" s="63">
        <f t="shared" si="0"/>
        <v>0</v>
      </c>
      <c r="F20" s="168" t="s">
        <v>44</v>
      </c>
      <c r="G20" s="63">
        <f t="shared" si="0"/>
        <v>0</v>
      </c>
      <c r="H20" s="170" t="s">
        <v>44</v>
      </c>
      <c r="I20" s="63">
        <f t="shared" si="1"/>
        <v>0</v>
      </c>
      <c r="J20" s="170" t="s">
        <v>44</v>
      </c>
      <c r="K20" s="63">
        <f t="shared" si="2"/>
        <v>0</v>
      </c>
      <c r="L20" s="170" t="s">
        <v>44</v>
      </c>
      <c r="M20" s="63">
        <f t="shared" si="3"/>
        <v>0</v>
      </c>
      <c r="N20" s="170" t="s">
        <v>44</v>
      </c>
      <c r="O20" s="63">
        <f t="shared" si="4"/>
        <v>0</v>
      </c>
      <c r="P20" s="170" t="s">
        <v>44</v>
      </c>
      <c r="Q20" s="63">
        <f t="shared" si="5"/>
        <v>0</v>
      </c>
      <c r="R20" s="170" t="s">
        <v>44</v>
      </c>
      <c r="S20" s="63">
        <f t="shared" si="6"/>
        <v>0</v>
      </c>
      <c r="T20" s="170" t="s">
        <v>44</v>
      </c>
      <c r="U20" s="63">
        <f t="shared" si="7"/>
        <v>0</v>
      </c>
      <c r="V20" s="170" t="s">
        <v>44</v>
      </c>
      <c r="W20" s="63">
        <f t="shared" si="8"/>
        <v>0</v>
      </c>
      <c r="X20" s="56"/>
    </row>
    <row r="21" spans="1:24" s="12" customFormat="1" ht="15" customHeight="1" x14ac:dyDescent="0.2">
      <c r="A21" s="94" t="str">
        <f>'Eval 1'!A21</f>
        <v>Fitness Level</v>
      </c>
      <c r="B21" s="109" t="str">
        <f>'Eval 1'!B21</f>
        <v>Physically fit</v>
      </c>
      <c r="C21" s="104"/>
      <c r="D21" s="166" t="s">
        <v>44</v>
      </c>
      <c r="E21" s="63">
        <f t="shared" si="0"/>
        <v>0</v>
      </c>
      <c r="F21" s="168" t="s">
        <v>44</v>
      </c>
      <c r="G21" s="63">
        <f t="shared" si="0"/>
        <v>0</v>
      </c>
      <c r="H21" s="170" t="s">
        <v>44</v>
      </c>
      <c r="I21" s="63">
        <f t="shared" si="1"/>
        <v>0</v>
      </c>
      <c r="J21" s="170" t="s">
        <v>44</v>
      </c>
      <c r="K21" s="63">
        <f t="shared" si="2"/>
        <v>0</v>
      </c>
      <c r="L21" s="170" t="s">
        <v>44</v>
      </c>
      <c r="M21" s="63">
        <f t="shared" si="3"/>
        <v>0</v>
      </c>
      <c r="N21" s="170" t="s">
        <v>44</v>
      </c>
      <c r="O21" s="63">
        <f t="shared" si="4"/>
        <v>0</v>
      </c>
      <c r="P21" s="170" t="s">
        <v>44</v>
      </c>
      <c r="Q21" s="63">
        <f t="shared" si="5"/>
        <v>0</v>
      </c>
      <c r="R21" s="170" t="s">
        <v>44</v>
      </c>
      <c r="S21" s="63">
        <f t="shared" si="6"/>
        <v>0</v>
      </c>
      <c r="T21" s="170" t="s">
        <v>44</v>
      </c>
      <c r="U21" s="63">
        <f t="shared" si="7"/>
        <v>0</v>
      </c>
      <c r="V21" s="170" t="s">
        <v>44</v>
      </c>
      <c r="W21" s="63">
        <f t="shared" si="8"/>
        <v>0</v>
      </c>
      <c r="X21" s="56"/>
    </row>
    <row r="22" spans="1:24" s="12" customFormat="1" ht="15" customHeight="1" thickBot="1" x14ac:dyDescent="0.25">
      <c r="A22" s="93"/>
      <c r="B22" s="116" t="str">
        <f>'Eval 1'!B22</f>
        <v>Not prone to injury</v>
      </c>
      <c r="C22" s="104"/>
      <c r="D22" s="167" t="s">
        <v>44</v>
      </c>
      <c r="E22" s="63">
        <f t="shared" si="0"/>
        <v>0</v>
      </c>
      <c r="F22" s="169" t="s">
        <v>44</v>
      </c>
      <c r="G22" s="63">
        <f t="shared" si="0"/>
        <v>0</v>
      </c>
      <c r="H22" s="171" t="s">
        <v>44</v>
      </c>
      <c r="I22" s="63">
        <f t="shared" si="1"/>
        <v>0</v>
      </c>
      <c r="J22" s="171" t="s">
        <v>44</v>
      </c>
      <c r="K22" s="63">
        <f t="shared" si="2"/>
        <v>0</v>
      </c>
      <c r="L22" s="171" t="s">
        <v>44</v>
      </c>
      <c r="M22" s="63">
        <f t="shared" si="3"/>
        <v>0</v>
      </c>
      <c r="N22" s="171" t="s">
        <v>44</v>
      </c>
      <c r="O22" s="63">
        <f t="shared" si="4"/>
        <v>0</v>
      </c>
      <c r="P22" s="171" t="s">
        <v>44</v>
      </c>
      <c r="Q22" s="63">
        <f t="shared" si="5"/>
        <v>0</v>
      </c>
      <c r="R22" s="171" t="s">
        <v>44</v>
      </c>
      <c r="S22" s="63">
        <f t="shared" si="6"/>
        <v>0</v>
      </c>
      <c r="T22" s="171" t="s">
        <v>44</v>
      </c>
      <c r="U22" s="63">
        <f t="shared" si="7"/>
        <v>0</v>
      </c>
      <c r="V22" s="171" t="s">
        <v>44</v>
      </c>
      <c r="W22" s="63">
        <f t="shared" si="8"/>
        <v>0</v>
      </c>
      <c r="X22" s="56"/>
    </row>
    <row r="23" spans="1:24" s="12" customFormat="1" ht="15" customHeight="1" thickBot="1" x14ac:dyDescent="0.25">
      <c r="A23" s="216" t="str">
        <f>'Eval 1'!A23</f>
        <v>TECHNICAL CHARACTERISTICS</v>
      </c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8"/>
      <c r="X23" s="56"/>
    </row>
    <row r="24" spans="1:24" s="12" customFormat="1" ht="15" customHeight="1" x14ac:dyDescent="0.2">
      <c r="A24" s="93" t="str">
        <f>'Eval 1'!A24</f>
        <v>Low Shots</v>
      </c>
      <c r="B24" s="115" t="str">
        <f>'Eval 1'!B24</f>
        <v>Butterfly technique (compact, square)</v>
      </c>
      <c r="C24" s="104"/>
      <c r="D24" s="166" t="s">
        <v>44</v>
      </c>
      <c r="E24" s="63">
        <f>IF(D24=0,0)+IF(D24=1,1)+IF(D24=2,2)+IF(D24=3,3)+IF(D24=4,4)+IF(D24=5,5)</f>
        <v>0</v>
      </c>
      <c r="F24" s="168" t="s">
        <v>44</v>
      </c>
      <c r="G24" s="63">
        <f>IF(F24=0,0)+IF(F24=1,1)+IF(F24=2,2)+IF(F24=3,3)+IF(F24=4,4)+IF(F24=5,5)</f>
        <v>0</v>
      </c>
      <c r="H24" s="170" t="s">
        <v>44</v>
      </c>
      <c r="I24" s="63">
        <f>IF(H24=0,0)+IF(H24=1,1)+IF(H24=2,2)+IF(H24=3,3)+IF(H24=4,4)+IF(H24=5,5)</f>
        <v>0</v>
      </c>
      <c r="J24" s="170" t="s">
        <v>44</v>
      </c>
      <c r="K24" s="63">
        <f>IF(J24=0,0)+IF(J24=1,1)+IF(J24=2,2)+IF(J24=3,3)+IF(J24=4,4)+IF(J24=5,5)</f>
        <v>0</v>
      </c>
      <c r="L24" s="170" t="s">
        <v>44</v>
      </c>
      <c r="M24" s="63">
        <f>IF(L24=0,0)+IF(L24=1,1)+IF(L24=2,2)+IF(L24=3,3)+IF(L24=4,4)+IF(L24=5,5)</f>
        <v>0</v>
      </c>
      <c r="N24" s="170" t="s">
        <v>44</v>
      </c>
      <c r="O24" s="63">
        <f>IF(N24=0,0)+IF(N24=1,1)+IF(N24=2,2)+IF(N24=3,3)+IF(N24=4,4)+IF(N24=5,5)</f>
        <v>0</v>
      </c>
      <c r="P24" s="170" t="s">
        <v>44</v>
      </c>
      <c r="Q24" s="63">
        <f>IF(P24=0,0)+IF(P24=1,1)+IF(P24=2,2)+IF(P24=3,3)+IF(P24=4,4)+IF(P24=5,5)</f>
        <v>0</v>
      </c>
      <c r="R24" s="170" t="s">
        <v>44</v>
      </c>
      <c r="S24" s="63">
        <f>IF(R24=0,0)+IF(R24=1,1)+IF(R24=2,2)+IF(R24=3,3)+IF(R24=4,4)+IF(R24=5,5)</f>
        <v>0</v>
      </c>
      <c r="T24" s="170" t="s">
        <v>44</v>
      </c>
      <c r="U24" s="63">
        <f>IF(T24=0,0)+IF(T24=1,1)+IF(T24=2,2)+IF(T24=3,3)+IF(T24=4,4)+IF(T24=5,5)</f>
        <v>0</v>
      </c>
      <c r="V24" s="170" t="s">
        <v>44</v>
      </c>
      <c r="W24" s="63">
        <f>IF(V24=0,0)+IF(V24=1,1)+IF(V24=2,2)+IF(V24=3,3)+IF(V24=4,4)+IF(V24=5,5)</f>
        <v>0</v>
      </c>
      <c r="X24" s="56"/>
    </row>
    <row r="25" spans="1:24" s="12" customFormat="1" ht="15" customHeight="1" x14ac:dyDescent="0.2">
      <c r="A25" s="93"/>
      <c r="B25" s="110" t="str">
        <f>'Eval 1'!B25</f>
        <v>Use of Stick</v>
      </c>
      <c r="C25" s="104"/>
      <c r="D25" s="166" t="s">
        <v>44</v>
      </c>
      <c r="E25" s="63">
        <f t="shared" ref="E25:G38" si="9">IF(D25=0,0)+IF(D25=1,1)+IF(D25=2,2)+IF(D25=3,3)+IF(D25=4,4)+IF(D25=5,5)</f>
        <v>0</v>
      </c>
      <c r="F25" s="168" t="s">
        <v>44</v>
      </c>
      <c r="G25" s="63">
        <f t="shared" si="9"/>
        <v>0</v>
      </c>
      <c r="H25" s="170" t="s">
        <v>44</v>
      </c>
      <c r="I25" s="63">
        <f t="shared" ref="I25:I38" si="10">IF(H25=0,0)+IF(H25=1,1)+IF(H25=2,2)+IF(H25=3,3)+IF(H25=4,4)+IF(H25=5,5)</f>
        <v>0</v>
      </c>
      <c r="J25" s="170" t="s">
        <v>44</v>
      </c>
      <c r="K25" s="63">
        <f t="shared" ref="K25:K38" si="11">IF(J25=0,0)+IF(J25=1,1)+IF(J25=2,2)+IF(J25=3,3)+IF(J25=4,4)+IF(J25=5,5)</f>
        <v>0</v>
      </c>
      <c r="L25" s="170" t="s">
        <v>44</v>
      </c>
      <c r="M25" s="63">
        <f t="shared" ref="M25:M38" si="12">IF(L25=0,0)+IF(L25=1,1)+IF(L25=2,2)+IF(L25=3,3)+IF(L25=4,4)+IF(L25=5,5)</f>
        <v>0</v>
      </c>
      <c r="N25" s="170" t="s">
        <v>44</v>
      </c>
      <c r="O25" s="63">
        <f t="shared" ref="O25:O38" si="13">IF(N25=0,0)+IF(N25=1,1)+IF(N25=2,2)+IF(N25=3,3)+IF(N25=4,4)+IF(N25=5,5)</f>
        <v>0</v>
      </c>
      <c r="P25" s="170" t="s">
        <v>44</v>
      </c>
      <c r="Q25" s="63">
        <f t="shared" ref="Q25:Q38" si="14">IF(P25=0,0)+IF(P25=1,1)+IF(P25=2,2)+IF(P25=3,3)+IF(P25=4,4)+IF(P25=5,5)</f>
        <v>0</v>
      </c>
      <c r="R25" s="170" t="s">
        <v>44</v>
      </c>
      <c r="S25" s="63">
        <f t="shared" ref="S25:S38" si="15">IF(R25=0,0)+IF(R25=1,1)+IF(R25=2,2)+IF(R25=3,3)+IF(R25=4,4)+IF(R25=5,5)</f>
        <v>0</v>
      </c>
      <c r="T25" s="170" t="s">
        <v>44</v>
      </c>
      <c r="U25" s="63">
        <f t="shared" ref="U25:U38" si="16">IF(T25=0,0)+IF(T25=1,1)+IF(T25=2,2)+IF(T25=3,3)+IF(T25=4,4)+IF(T25=5,5)</f>
        <v>0</v>
      </c>
      <c r="V25" s="170" t="s">
        <v>44</v>
      </c>
      <c r="W25" s="63">
        <f t="shared" ref="W25:W38" si="17">IF(V25=0,0)+IF(V25=1,1)+IF(V25=2,2)+IF(V25=3,3)+IF(V25=4,4)+IF(V25=5,5)</f>
        <v>0</v>
      </c>
      <c r="X25" s="56"/>
    </row>
    <row r="26" spans="1:24" s="12" customFormat="1" ht="15" customHeight="1" x14ac:dyDescent="0.2">
      <c r="A26" s="93"/>
      <c r="B26" s="110" t="str">
        <f>'Eval 1'!B26</f>
        <v>Rebound control: off stick</v>
      </c>
      <c r="C26" s="104"/>
      <c r="D26" s="166" t="s">
        <v>44</v>
      </c>
      <c r="E26" s="63">
        <f t="shared" si="9"/>
        <v>0</v>
      </c>
      <c r="F26" s="168" t="s">
        <v>44</v>
      </c>
      <c r="G26" s="63">
        <f t="shared" si="9"/>
        <v>0</v>
      </c>
      <c r="H26" s="170" t="s">
        <v>44</v>
      </c>
      <c r="I26" s="63">
        <f t="shared" si="10"/>
        <v>0</v>
      </c>
      <c r="J26" s="170" t="s">
        <v>44</v>
      </c>
      <c r="K26" s="63">
        <f t="shared" si="11"/>
        <v>0</v>
      </c>
      <c r="L26" s="170" t="s">
        <v>44</v>
      </c>
      <c r="M26" s="63">
        <f t="shared" si="12"/>
        <v>0</v>
      </c>
      <c r="N26" s="170" t="s">
        <v>44</v>
      </c>
      <c r="O26" s="63">
        <f t="shared" si="13"/>
        <v>0</v>
      </c>
      <c r="P26" s="170" t="s">
        <v>44</v>
      </c>
      <c r="Q26" s="63">
        <f t="shared" si="14"/>
        <v>0</v>
      </c>
      <c r="R26" s="170" t="s">
        <v>44</v>
      </c>
      <c r="S26" s="63">
        <f t="shared" si="15"/>
        <v>0</v>
      </c>
      <c r="T26" s="170" t="s">
        <v>44</v>
      </c>
      <c r="U26" s="63">
        <f t="shared" si="16"/>
        <v>0</v>
      </c>
      <c r="V26" s="170" t="s">
        <v>44</v>
      </c>
      <c r="W26" s="63">
        <f t="shared" si="17"/>
        <v>0</v>
      </c>
      <c r="X26" s="56"/>
    </row>
    <row r="27" spans="1:24" s="12" customFormat="1" ht="15" customHeight="1" x14ac:dyDescent="0.2">
      <c r="A27" s="93"/>
      <c r="B27" s="110" t="str">
        <f>'Eval 1'!B27</f>
        <v>Rebound control off pads</v>
      </c>
      <c r="C27" s="104"/>
      <c r="D27" s="166" t="s">
        <v>44</v>
      </c>
      <c r="E27" s="63">
        <f t="shared" si="9"/>
        <v>0</v>
      </c>
      <c r="F27" s="168" t="s">
        <v>44</v>
      </c>
      <c r="G27" s="63">
        <f t="shared" si="9"/>
        <v>0</v>
      </c>
      <c r="H27" s="170" t="s">
        <v>44</v>
      </c>
      <c r="I27" s="63">
        <f t="shared" si="10"/>
        <v>0</v>
      </c>
      <c r="J27" s="170" t="s">
        <v>44</v>
      </c>
      <c r="K27" s="63">
        <f t="shared" si="11"/>
        <v>0</v>
      </c>
      <c r="L27" s="170" t="s">
        <v>44</v>
      </c>
      <c r="M27" s="63">
        <f t="shared" si="12"/>
        <v>0</v>
      </c>
      <c r="N27" s="170" t="s">
        <v>44</v>
      </c>
      <c r="O27" s="63">
        <f t="shared" si="13"/>
        <v>0</v>
      </c>
      <c r="P27" s="170" t="s">
        <v>44</v>
      </c>
      <c r="Q27" s="63">
        <f t="shared" si="14"/>
        <v>0</v>
      </c>
      <c r="R27" s="170" t="s">
        <v>44</v>
      </c>
      <c r="S27" s="63">
        <f t="shared" si="15"/>
        <v>0</v>
      </c>
      <c r="T27" s="170" t="s">
        <v>44</v>
      </c>
      <c r="U27" s="63">
        <f t="shared" si="16"/>
        <v>0</v>
      </c>
      <c r="V27" s="170" t="s">
        <v>44</v>
      </c>
      <c r="W27" s="63">
        <f t="shared" si="17"/>
        <v>0</v>
      </c>
      <c r="X27" s="56"/>
    </row>
    <row r="28" spans="1:24" s="12" customFormat="1" ht="15" customHeight="1" x14ac:dyDescent="0.2">
      <c r="A28" s="93"/>
      <c r="B28" s="110" t="str">
        <f>'Eval 1'!B28</f>
        <v>Ability to butterfly at appropriate time</v>
      </c>
      <c r="C28" s="104"/>
      <c r="D28" s="166" t="s">
        <v>44</v>
      </c>
      <c r="E28" s="63">
        <f t="shared" si="9"/>
        <v>0</v>
      </c>
      <c r="F28" s="168" t="s">
        <v>44</v>
      </c>
      <c r="G28" s="63">
        <f t="shared" si="9"/>
        <v>0</v>
      </c>
      <c r="H28" s="170" t="s">
        <v>44</v>
      </c>
      <c r="I28" s="63">
        <f t="shared" si="10"/>
        <v>0</v>
      </c>
      <c r="J28" s="170" t="s">
        <v>44</v>
      </c>
      <c r="K28" s="63">
        <f t="shared" si="11"/>
        <v>0</v>
      </c>
      <c r="L28" s="170" t="s">
        <v>44</v>
      </c>
      <c r="M28" s="63">
        <f t="shared" si="12"/>
        <v>0</v>
      </c>
      <c r="N28" s="170" t="s">
        <v>44</v>
      </c>
      <c r="O28" s="63">
        <f t="shared" si="13"/>
        <v>0</v>
      </c>
      <c r="P28" s="170" t="s">
        <v>44</v>
      </c>
      <c r="Q28" s="63">
        <f t="shared" si="14"/>
        <v>0</v>
      </c>
      <c r="R28" s="170" t="s">
        <v>44</v>
      </c>
      <c r="S28" s="63">
        <f t="shared" si="15"/>
        <v>0</v>
      </c>
      <c r="T28" s="170" t="s">
        <v>44</v>
      </c>
      <c r="U28" s="63">
        <f t="shared" si="16"/>
        <v>0</v>
      </c>
      <c r="V28" s="170" t="s">
        <v>44</v>
      </c>
      <c r="W28" s="63">
        <f t="shared" si="17"/>
        <v>0</v>
      </c>
      <c r="X28" s="56"/>
    </row>
    <row r="29" spans="1:24" s="12" customFormat="1" ht="15" customHeight="1" thickBot="1" x14ac:dyDescent="0.25">
      <c r="A29" s="107"/>
      <c r="B29" s="111" t="str">
        <f>'Eval 1'!B29</f>
        <v>Ability to maintain balance</v>
      </c>
      <c r="C29" s="104"/>
      <c r="D29" s="166" t="s">
        <v>44</v>
      </c>
      <c r="E29" s="63">
        <f t="shared" si="9"/>
        <v>0</v>
      </c>
      <c r="F29" s="168" t="s">
        <v>44</v>
      </c>
      <c r="G29" s="63">
        <f t="shared" si="9"/>
        <v>0</v>
      </c>
      <c r="H29" s="170" t="s">
        <v>44</v>
      </c>
      <c r="I29" s="63">
        <f t="shared" si="10"/>
        <v>0</v>
      </c>
      <c r="J29" s="170" t="s">
        <v>44</v>
      </c>
      <c r="K29" s="63">
        <f t="shared" si="11"/>
        <v>0</v>
      </c>
      <c r="L29" s="170" t="s">
        <v>44</v>
      </c>
      <c r="M29" s="63">
        <f t="shared" si="12"/>
        <v>0</v>
      </c>
      <c r="N29" s="170" t="s">
        <v>44</v>
      </c>
      <c r="O29" s="63">
        <f t="shared" si="13"/>
        <v>0</v>
      </c>
      <c r="P29" s="170" t="s">
        <v>44</v>
      </c>
      <c r="Q29" s="63">
        <f t="shared" si="14"/>
        <v>0</v>
      </c>
      <c r="R29" s="170" t="s">
        <v>44</v>
      </c>
      <c r="S29" s="63">
        <f t="shared" si="15"/>
        <v>0</v>
      </c>
      <c r="T29" s="170" t="s">
        <v>44</v>
      </c>
      <c r="U29" s="63">
        <f t="shared" si="16"/>
        <v>0</v>
      </c>
      <c r="V29" s="170" t="s">
        <v>44</v>
      </c>
      <c r="W29" s="63">
        <f t="shared" si="17"/>
        <v>0</v>
      </c>
      <c r="X29" s="56"/>
    </row>
    <row r="30" spans="1:24" s="12" customFormat="1" ht="15" customHeight="1" x14ac:dyDescent="0.2">
      <c r="A30" s="94" t="str">
        <f>'Eval 1'!A30</f>
        <v>High Shots</v>
      </c>
      <c r="B30" s="108" t="str">
        <f>'Eval 1'!B30</f>
        <v>Quickness of blocker</v>
      </c>
      <c r="C30" s="104"/>
      <c r="D30" s="166" t="s">
        <v>44</v>
      </c>
      <c r="E30" s="63">
        <f t="shared" si="9"/>
        <v>0</v>
      </c>
      <c r="F30" s="168" t="s">
        <v>44</v>
      </c>
      <c r="G30" s="63">
        <f t="shared" si="9"/>
        <v>0</v>
      </c>
      <c r="H30" s="170" t="s">
        <v>44</v>
      </c>
      <c r="I30" s="63">
        <f t="shared" si="10"/>
        <v>0</v>
      </c>
      <c r="J30" s="170" t="s">
        <v>44</v>
      </c>
      <c r="K30" s="63">
        <f t="shared" si="11"/>
        <v>0</v>
      </c>
      <c r="L30" s="170" t="s">
        <v>44</v>
      </c>
      <c r="M30" s="63">
        <f t="shared" si="12"/>
        <v>0</v>
      </c>
      <c r="N30" s="170" t="s">
        <v>44</v>
      </c>
      <c r="O30" s="63">
        <f t="shared" si="13"/>
        <v>0</v>
      </c>
      <c r="P30" s="170" t="s">
        <v>44</v>
      </c>
      <c r="Q30" s="63">
        <f t="shared" si="14"/>
        <v>0</v>
      </c>
      <c r="R30" s="170" t="s">
        <v>44</v>
      </c>
      <c r="S30" s="63">
        <f t="shared" si="15"/>
        <v>0</v>
      </c>
      <c r="T30" s="170" t="s">
        <v>44</v>
      </c>
      <c r="U30" s="63">
        <f t="shared" si="16"/>
        <v>0</v>
      </c>
      <c r="V30" s="170" t="s">
        <v>44</v>
      </c>
      <c r="W30" s="63">
        <f t="shared" si="17"/>
        <v>0</v>
      </c>
      <c r="X30" s="56"/>
    </row>
    <row r="31" spans="1:24" s="12" customFormat="1" ht="15" customHeight="1" x14ac:dyDescent="0.2">
      <c r="A31" s="93"/>
      <c r="B31" s="106" t="str">
        <f>'Eval 1'!B31</f>
        <v>Quickness of catcher</v>
      </c>
      <c r="C31" s="104"/>
      <c r="D31" s="166" t="s">
        <v>44</v>
      </c>
      <c r="E31" s="63">
        <f t="shared" si="9"/>
        <v>0</v>
      </c>
      <c r="F31" s="168" t="s">
        <v>44</v>
      </c>
      <c r="G31" s="63">
        <f t="shared" si="9"/>
        <v>0</v>
      </c>
      <c r="H31" s="170" t="s">
        <v>44</v>
      </c>
      <c r="I31" s="63">
        <f t="shared" si="10"/>
        <v>0</v>
      </c>
      <c r="J31" s="170" t="s">
        <v>44</v>
      </c>
      <c r="K31" s="63">
        <f t="shared" si="11"/>
        <v>0</v>
      </c>
      <c r="L31" s="170" t="s">
        <v>44</v>
      </c>
      <c r="M31" s="63">
        <f t="shared" si="12"/>
        <v>0</v>
      </c>
      <c r="N31" s="170" t="s">
        <v>44</v>
      </c>
      <c r="O31" s="63">
        <f t="shared" si="13"/>
        <v>0</v>
      </c>
      <c r="P31" s="170" t="s">
        <v>44</v>
      </c>
      <c r="Q31" s="63">
        <f t="shared" si="14"/>
        <v>0</v>
      </c>
      <c r="R31" s="170" t="s">
        <v>44</v>
      </c>
      <c r="S31" s="63">
        <f t="shared" si="15"/>
        <v>0</v>
      </c>
      <c r="T31" s="170" t="s">
        <v>44</v>
      </c>
      <c r="U31" s="63">
        <f t="shared" si="16"/>
        <v>0</v>
      </c>
      <c r="V31" s="170" t="s">
        <v>44</v>
      </c>
      <c r="W31" s="63">
        <f t="shared" si="17"/>
        <v>0</v>
      </c>
      <c r="X31" s="56"/>
    </row>
    <row r="32" spans="1:24" s="12" customFormat="1" ht="15" customHeight="1" x14ac:dyDescent="0.2">
      <c r="A32" s="93"/>
      <c r="B32" s="106" t="str">
        <f>'Eval 1'!B32</f>
        <v>Position of blocker</v>
      </c>
      <c r="C32" s="104"/>
      <c r="D32" s="166" t="s">
        <v>44</v>
      </c>
      <c r="E32" s="63">
        <f t="shared" si="9"/>
        <v>0</v>
      </c>
      <c r="F32" s="168" t="s">
        <v>44</v>
      </c>
      <c r="G32" s="63">
        <f t="shared" si="9"/>
        <v>0</v>
      </c>
      <c r="H32" s="170" t="s">
        <v>44</v>
      </c>
      <c r="I32" s="63">
        <f t="shared" si="10"/>
        <v>0</v>
      </c>
      <c r="J32" s="170" t="s">
        <v>44</v>
      </c>
      <c r="K32" s="63">
        <f t="shared" si="11"/>
        <v>0</v>
      </c>
      <c r="L32" s="170" t="s">
        <v>44</v>
      </c>
      <c r="M32" s="63">
        <f t="shared" si="12"/>
        <v>0</v>
      </c>
      <c r="N32" s="170" t="s">
        <v>44</v>
      </c>
      <c r="O32" s="63">
        <f t="shared" si="13"/>
        <v>0</v>
      </c>
      <c r="P32" s="170" t="s">
        <v>44</v>
      </c>
      <c r="Q32" s="63">
        <f t="shared" si="14"/>
        <v>0</v>
      </c>
      <c r="R32" s="170" t="s">
        <v>44</v>
      </c>
      <c r="S32" s="63">
        <f t="shared" si="15"/>
        <v>0</v>
      </c>
      <c r="T32" s="170" t="s">
        <v>44</v>
      </c>
      <c r="U32" s="63">
        <f t="shared" si="16"/>
        <v>0</v>
      </c>
      <c r="V32" s="170" t="s">
        <v>44</v>
      </c>
      <c r="W32" s="63">
        <f t="shared" si="17"/>
        <v>0</v>
      </c>
      <c r="X32" s="56"/>
    </row>
    <row r="33" spans="1:24" s="12" customFormat="1" ht="15" customHeight="1" x14ac:dyDescent="0.2">
      <c r="A33" s="93"/>
      <c r="B33" s="106" t="str">
        <f>'Eval 1'!B33</f>
        <v>Position of catcher</v>
      </c>
      <c r="C33" s="104"/>
      <c r="D33" s="166" t="s">
        <v>44</v>
      </c>
      <c r="E33" s="63">
        <f t="shared" si="9"/>
        <v>0</v>
      </c>
      <c r="F33" s="168" t="s">
        <v>44</v>
      </c>
      <c r="G33" s="63">
        <f t="shared" si="9"/>
        <v>0</v>
      </c>
      <c r="H33" s="170" t="s">
        <v>44</v>
      </c>
      <c r="I33" s="63">
        <f t="shared" si="10"/>
        <v>0</v>
      </c>
      <c r="J33" s="170" t="s">
        <v>44</v>
      </c>
      <c r="K33" s="63">
        <f t="shared" si="11"/>
        <v>0</v>
      </c>
      <c r="L33" s="170" t="s">
        <v>44</v>
      </c>
      <c r="M33" s="63">
        <f t="shared" si="12"/>
        <v>0</v>
      </c>
      <c r="N33" s="170" t="s">
        <v>44</v>
      </c>
      <c r="O33" s="63">
        <f t="shared" si="13"/>
        <v>0</v>
      </c>
      <c r="P33" s="170" t="s">
        <v>44</v>
      </c>
      <c r="Q33" s="63">
        <f t="shared" si="14"/>
        <v>0</v>
      </c>
      <c r="R33" s="170" t="s">
        <v>44</v>
      </c>
      <c r="S33" s="63">
        <f t="shared" si="15"/>
        <v>0</v>
      </c>
      <c r="T33" s="170" t="s">
        <v>44</v>
      </c>
      <c r="U33" s="63">
        <f t="shared" si="16"/>
        <v>0</v>
      </c>
      <c r="V33" s="170" t="s">
        <v>44</v>
      </c>
      <c r="W33" s="63">
        <f t="shared" si="17"/>
        <v>0</v>
      </c>
      <c r="X33" s="56"/>
    </row>
    <row r="34" spans="1:24" s="12" customFormat="1" ht="15" customHeight="1" x14ac:dyDescent="0.2">
      <c r="A34" s="93"/>
      <c r="B34" s="106" t="str">
        <f>'Eval 1'!B34</f>
        <v>Rebound control: blocker</v>
      </c>
      <c r="C34" s="104"/>
      <c r="D34" s="166" t="s">
        <v>44</v>
      </c>
      <c r="E34" s="63">
        <f t="shared" si="9"/>
        <v>0</v>
      </c>
      <c r="F34" s="168" t="s">
        <v>44</v>
      </c>
      <c r="G34" s="63">
        <f t="shared" si="9"/>
        <v>0</v>
      </c>
      <c r="H34" s="170" t="s">
        <v>44</v>
      </c>
      <c r="I34" s="63">
        <f t="shared" si="10"/>
        <v>0</v>
      </c>
      <c r="J34" s="170" t="s">
        <v>44</v>
      </c>
      <c r="K34" s="63">
        <f t="shared" si="11"/>
        <v>0</v>
      </c>
      <c r="L34" s="170" t="s">
        <v>44</v>
      </c>
      <c r="M34" s="63">
        <f t="shared" si="12"/>
        <v>0</v>
      </c>
      <c r="N34" s="170" t="s">
        <v>44</v>
      </c>
      <c r="O34" s="63">
        <f t="shared" si="13"/>
        <v>0</v>
      </c>
      <c r="P34" s="170" t="s">
        <v>44</v>
      </c>
      <c r="Q34" s="63">
        <f t="shared" si="14"/>
        <v>0</v>
      </c>
      <c r="R34" s="170" t="s">
        <v>44</v>
      </c>
      <c r="S34" s="63">
        <f t="shared" si="15"/>
        <v>0</v>
      </c>
      <c r="T34" s="170" t="s">
        <v>44</v>
      </c>
      <c r="U34" s="63">
        <f t="shared" si="16"/>
        <v>0</v>
      </c>
      <c r="V34" s="170" t="s">
        <v>44</v>
      </c>
      <c r="W34" s="63">
        <f t="shared" si="17"/>
        <v>0</v>
      </c>
      <c r="X34" s="56"/>
    </row>
    <row r="35" spans="1:24" s="12" customFormat="1" ht="15" customHeight="1" x14ac:dyDescent="0.2">
      <c r="A35" s="93"/>
      <c r="B35" s="106" t="str">
        <f>'Eval 1'!B35</f>
        <v>Rebound control: catcher</v>
      </c>
      <c r="C35" s="104"/>
      <c r="D35" s="166" t="s">
        <v>44</v>
      </c>
      <c r="E35" s="63">
        <f t="shared" si="9"/>
        <v>0</v>
      </c>
      <c r="F35" s="168" t="s">
        <v>44</v>
      </c>
      <c r="G35" s="63">
        <f t="shared" si="9"/>
        <v>0</v>
      </c>
      <c r="H35" s="170" t="s">
        <v>44</v>
      </c>
      <c r="I35" s="63">
        <f t="shared" si="10"/>
        <v>0</v>
      </c>
      <c r="J35" s="170" t="s">
        <v>44</v>
      </c>
      <c r="K35" s="63">
        <f t="shared" si="11"/>
        <v>0</v>
      </c>
      <c r="L35" s="170" t="s">
        <v>44</v>
      </c>
      <c r="M35" s="63">
        <f t="shared" si="12"/>
        <v>0</v>
      </c>
      <c r="N35" s="170" t="s">
        <v>44</v>
      </c>
      <c r="O35" s="63">
        <f t="shared" si="13"/>
        <v>0</v>
      </c>
      <c r="P35" s="170" t="s">
        <v>44</v>
      </c>
      <c r="Q35" s="63">
        <f t="shared" si="14"/>
        <v>0</v>
      </c>
      <c r="R35" s="170" t="s">
        <v>44</v>
      </c>
      <c r="S35" s="63">
        <f t="shared" si="15"/>
        <v>0</v>
      </c>
      <c r="T35" s="170" t="s">
        <v>44</v>
      </c>
      <c r="U35" s="63">
        <f t="shared" si="16"/>
        <v>0</v>
      </c>
      <c r="V35" s="170" t="s">
        <v>44</v>
      </c>
      <c r="W35" s="63">
        <f t="shared" si="17"/>
        <v>0</v>
      </c>
      <c r="X35" s="56"/>
    </row>
    <row r="36" spans="1:24" s="12" customFormat="1" ht="15" customHeight="1" thickBot="1" x14ac:dyDescent="0.25">
      <c r="A36" s="107"/>
      <c r="B36" s="113" t="str">
        <f>'Eval 1'!B36</f>
        <v>Rebound control: chest</v>
      </c>
      <c r="C36" s="104"/>
      <c r="D36" s="166" t="s">
        <v>44</v>
      </c>
      <c r="E36" s="63">
        <f t="shared" si="9"/>
        <v>0</v>
      </c>
      <c r="F36" s="168" t="s">
        <v>44</v>
      </c>
      <c r="G36" s="63">
        <f t="shared" si="9"/>
        <v>0</v>
      </c>
      <c r="H36" s="170" t="s">
        <v>44</v>
      </c>
      <c r="I36" s="63">
        <f t="shared" si="10"/>
        <v>0</v>
      </c>
      <c r="J36" s="170" t="s">
        <v>44</v>
      </c>
      <c r="K36" s="63">
        <f t="shared" si="11"/>
        <v>0</v>
      </c>
      <c r="L36" s="170" t="s">
        <v>44</v>
      </c>
      <c r="M36" s="63">
        <f t="shared" si="12"/>
        <v>0</v>
      </c>
      <c r="N36" s="170" t="s">
        <v>44</v>
      </c>
      <c r="O36" s="63">
        <f t="shared" si="13"/>
        <v>0</v>
      </c>
      <c r="P36" s="170" t="s">
        <v>44</v>
      </c>
      <c r="Q36" s="63">
        <f t="shared" si="14"/>
        <v>0</v>
      </c>
      <c r="R36" s="170" t="s">
        <v>44</v>
      </c>
      <c r="S36" s="63">
        <f t="shared" si="15"/>
        <v>0</v>
      </c>
      <c r="T36" s="170" t="s">
        <v>44</v>
      </c>
      <c r="U36" s="63">
        <f t="shared" si="16"/>
        <v>0</v>
      </c>
      <c r="V36" s="170" t="s">
        <v>44</v>
      </c>
      <c r="W36" s="63">
        <f t="shared" si="17"/>
        <v>0</v>
      </c>
      <c r="X36" s="56"/>
    </row>
    <row r="37" spans="1:24" s="12" customFormat="1" ht="15" customHeight="1" x14ac:dyDescent="0.2">
      <c r="A37" s="94" t="str">
        <f>'Eval 1'!A37</f>
        <v>Use of Stick</v>
      </c>
      <c r="B37" s="109" t="str">
        <f>'Eval 1'!B37</f>
        <v>Passing / clearing</v>
      </c>
      <c r="C37" s="104"/>
      <c r="D37" s="166" t="s">
        <v>44</v>
      </c>
      <c r="E37" s="63">
        <f t="shared" si="9"/>
        <v>0</v>
      </c>
      <c r="F37" s="168" t="s">
        <v>44</v>
      </c>
      <c r="G37" s="63">
        <f t="shared" si="9"/>
        <v>0</v>
      </c>
      <c r="H37" s="170" t="s">
        <v>44</v>
      </c>
      <c r="I37" s="63">
        <f t="shared" si="10"/>
        <v>0</v>
      </c>
      <c r="J37" s="170" t="s">
        <v>44</v>
      </c>
      <c r="K37" s="63">
        <f t="shared" si="11"/>
        <v>0</v>
      </c>
      <c r="L37" s="170" t="s">
        <v>44</v>
      </c>
      <c r="M37" s="63">
        <f t="shared" si="12"/>
        <v>0</v>
      </c>
      <c r="N37" s="170" t="s">
        <v>44</v>
      </c>
      <c r="O37" s="63">
        <f t="shared" si="13"/>
        <v>0</v>
      </c>
      <c r="P37" s="170" t="s">
        <v>44</v>
      </c>
      <c r="Q37" s="63">
        <f t="shared" si="14"/>
        <v>0</v>
      </c>
      <c r="R37" s="170" t="s">
        <v>44</v>
      </c>
      <c r="S37" s="63">
        <f t="shared" si="15"/>
        <v>0</v>
      </c>
      <c r="T37" s="170" t="s">
        <v>44</v>
      </c>
      <c r="U37" s="63">
        <f t="shared" si="16"/>
        <v>0</v>
      </c>
      <c r="V37" s="170" t="s">
        <v>44</v>
      </c>
      <c r="W37" s="63">
        <f t="shared" si="17"/>
        <v>0</v>
      </c>
      <c r="X37" s="56"/>
    </row>
    <row r="38" spans="1:24" s="12" customFormat="1" ht="15" customHeight="1" thickBot="1" x14ac:dyDescent="0.25">
      <c r="A38" s="93"/>
      <c r="B38" s="116" t="str">
        <f>'Eval 1'!B38</f>
        <v>Puck playing ability</v>
      </c>
      <c r="C38" s="104"/>
      <c r="D38" s="167" t="s">
        <v>44</v>
      </c>
      <c r="E38" s="63">
        <f t="shared" si="9"/>
        <v>0</v>
      </c>
      <c r="F38" s="169" t="s">
        <v>44</v>
      </c>
      <c r="G38" s="63">
        <f t="shared" si="9"/>
        <v>0</v>
      </c>
      <c r="H38" s="171" t="s">
        <v>44</v>
      </c>
      <c r="I38" s="63">
        <f t="shared" si="10"/>
        <v>0</v>
      </c>
      <c r="J38" s="171" t="s">
        <v>44</v>
      </c>
      <c r="K38" s="63">
        <f t="shared" si="11"/>
        <v>0</v>
      </c>
      <c r="L38" s="171" t="s">
        <v>44</v>
      </c>
      <c r="M38" s="63">
        <f t="shared" si="12"/>
        <v>0</v>
      </c>
      <c r="N38" s="171" t="s">
        <v>44</v>
      </c>
      <c r="O38" s="63">
        <f t="shared" si="13"/>
        <v>0</v>
      </c>
      <c r="P38" s="171" t="s">
        <v>44</v>
      </c>
      <c r="Q38" s="63">
        <f t="shared" si="14"/>
        <v>0</v>
      </c>
      <c r="R38" s="171" t="s">
        <v>44</v>
      </c>
      <c r="S38" s="63">
        <f t="shared" si="15"/>
        <v>0</v>
      </c>
      <c r="T38" s="171" t="s">
        <v>44</v>
      </c>
      <c r="U38" s="63">
        <f t="shared" si="16"/>
        <v>0</v>
      </c>
      <c r="V38" s="171" t="s">
        <v>44</v>
      </c>
      <c r="W38" s="63">
        <f t="shared" si="17"/>
        <v>0</v>
      </c>
      <c r="X38" s="56"/>
    </row>
    <row r="39" spans="1:24" s="12" customFormat="1" ht="15" customHeight="1" thickBot="1" x14ac:dyDescent="0.25">
      <c r="A39" s="216" t="str">
        <f>'Eval 1'!A39</f>
        <v>SITUATIONAL TACTIC CHARACTERISTICS</v>
      </c>
      <c r="B39" s="217"/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8"/>
      <c r="X39" s="56"/>
    </row>
    <row r="40" spans="1:24" s="12" customFormat="1" ht="15" customHeight="1" x14ac:dyDescent="0.2">
      <c r="A40" s="214" t="str">
        <f>'Eval 1'!A40</f>
        <v>Positioning &amp; Angles</v>
      </c>
      <c r="B40" s="115" t="str">
        <f>'Eval 1'!B40</f>
        <v>Knows position at all times</v>
      </c>
      <c r="C40" s="104"/>
      <c r="D40" s="166" t="s">
        <v>44</v>
      </c>
      <c r="E40" s="63">
        <f>IF(D40=0,0)+IF(D40=1,1)+IF(D40=2,2)+IF(D40=3,3)+IF(D40=4,4)+IF(D40=5,5)</f>
        <v>0</v>
      </c>
      <c r="F40" s="168" t="s">
        <v>44</v>
      </c>
      <c r="G40" s="63">
        <f>IF(F40=0,0)+IF(F40=1,1)+IF(F40=2,2)+IF(F40=3,3)+IF(F40=4,4)+IF(F40=5,5)</f>
        <v>0</v>
      </c>
      <c r="H40" s="170" t="s">
        <v>44</v>
      </c>
      <c r="I40" s="63">
        <f>IF(H40=0,0)+IF(H40=1,1)+IF(H40=2,2)+IF(H40=3,3)+IF(H40=4,4)+IF(H40=5,5)</f>
        <v>0</v>
      </c>
      <c r="J40" s="170" t="s">
        <v>44</v>
      </c>
      <c r="K40" s="63">
        <f>IF(J40=0,0)+IF(J40=1,1)+IF(J40=2,2)+IF(J40=3,3)+IF(J40=4,4)+IF(J40=5,5)</f>
        <v>0</v>
      </c>
      <c r="L40" s="170" t="s">
        <v>44</v>
      </c>
      <c r="M40" s="63">
        <f>IF(L40=0,0)+IF(L40=1,1)+IF(L40=2,2)+IF(L40=3,3)+IF(L40=4,4)+IF(L40=5,5)</f>
        <v>0</v>
      </c>
      <c r="N40" s="170" t="s">
        <v>44</v>
      </c>
      <c r="O40" s="63">
        <f>IF(N40=0,0)+IF(N40=1,1)+IF(N40=2,2)+IF(N40=3,3)+IF(N40=4,4)+IF(N40=5,5)</f>
        <v>0</v>
      </c>
      <c r="P40" s="170" t="s">
        <v>44</v>
      </c>
      <c r="Q40" s="63">
        <f>IF(P40=0,0)+IF(P40=1,1)+IF(P40=2,2)+IF(P40=3,3)+IF(P40=4,4)+IF(P40=5,5)</f>
        <v>0</v>
      </c>
      <c r="R40" s="170" t="s">
        <v>44</v>
      </c>
      <c r="S40" s="63">
        <f>IF(R40=0,0)+IF(R40=1,1)+IF(R40=2,2)+IF(R40=3,3)+IF(R40=4,4)+IF(R40=5,5)</f>
        <v>0</v>
      </c>
      <c r="T40" s="170" t="s">
        <v>44</v>
      </c>
      <c r="U40" s="63">
        <f>IF(T40=0,0)+IF(T40=1,1)+IF(T40=2,2)+IF(T40=3,3)+IF(T40=4,4)+IF(T40=5,5)</f>
        <v>0</v>
      </c>
      <c r="V40" s="170" t="s">
        <v>44</v>
      </c>
      <c r="W40" s="63">
        <f>IF(V40=0,0)+IF(V40=1,1)+IF(V40=2,2)+IF(V40=3,3)+IF(V40=4,4)+IF(V40=5,5)</f>
        <v>0</v>
      </c>
      <c r="X40" s="56"/>
    </row>
    <row r="41" spans="1:24" s="12" customFormat="1" ht="15" customHeight="1" x14ac:dyDescent="0.2">
      <c r="A41" s="214"/>
      <c r="B41" s="110" t="str">
        <f>'Eval 1'!B41</f>
        <v>Assumes neutral position at top edge of crease</v>
      </c>
      <c r="C41" s="104"/>
      <c r="D41" s="166" t="s">
        <v>44</v>
      </c>
      <c r="E41" s="63">
        <f t="shared" ref="E41:G56" si="18">IF(D41=0,0)+IF(D41=1,1)+IF(D41=2,2)+IF(D41=3,3)+IF(D41=4,4)+IF(D41=5,5)</f>
        <v>0</v>
      </c>
      <c r="F41" s="168" t="s">
        <v>44</v>
      </c>
      <c r="G41" s="63">
        <f t="shared" si="18"/>
        <v>0</v>
      </c>
      <c r="H41" s="170" t="s">
        <v>44</v>
      </c>
      <c r="I41" s="63">
        <f t="shared" ref="I41:I57" si="19">IF(H41=0,0)+IF(H41=1,1)+IF(H41=2,2)+IF(H41=3,3)+IF(H41=4,4)+IF(H41=5,5)</f>
        <v>0</v>
      </c>
      <c r="J41" s="170" t="s">
        <v>44</v>
      </c>
      <c r="K41" s="63">
        <f t="shared" ref="K41:K57" si="20">IF(J41=0,0)+IF(J41=1,1)+IF(J41=2,2)+IF(J41=3,3)+IF(J41=4,4)+IF(J41=5,5)</f>
        <v>0</v>
      </c>
      <c r="L41" s="170" t="s">
        <v>44</v>
      </c>
      <c r="M41" s="63">
        <f t="shared" ref="M41:M57" si="21">IF(L41=0,0)+IF(L41=1,1)+IF(L41=2,2)+IF(L41=3,3)+IF(L41=4,4)+IF(L41=5,5)</f>
        <v>0</v>
      </c>
      <c r="N41" s="170" t="s">
        <v>44</v>
      </c>
      <c r="O41" s="63">
        <f t="shared" ref="O41:O57" si="22">IF(N41=0,0)+IF(N41=1,1)+IF(N41=2,2)+IF(N41=3,3)+IF(N41=4,4)+IF(N41=5,5)</f>
        <v>0</v>
      </c>
      <c r="P41" s="170" t="s">
        <v>44</v>
      </c>
      <c r="Q41" s="63">
        <f t="shared" ref="Q41:Q57" si="23">IF(P41=0,0)+IF(P41=1,1)+IF(P41=2,2)+IF(P41=3,3)+IF(P41=4,4)+IF(P41=5,5)</f>
        <v>0</v>
      </c>
      <c r="R41" s="170" t="s">
        <v>44</v>
      </c>
      <c r="S41" s="63">
        <f t="shared" ref="S41:S57" si="24">IF(R41=0,0)+IF(R41=1,1)+IF(R41=2,2)+IF(R41=3,3)+IF(R41=4,4)+IF(R41=5,5)</f>
        <v>0</v>
      </c>
      <c r="T41" s="170" t="s">
        <v>44</v>
      </c>
      <c r="U41" s="63">
        <f t="shared" ref="U41:U57" si="25">IF(T41=0,0)+IF(T41=1,1)+IF(T41=2,2)+IF(T41=3,3)+IF(T41=4,4)+IF(T41=5,5)</f>
        <v>0</v>
      </c>
      <c r="V41" s="170" t="s">
        <v>44</v>
      </c>
      <c r="W41" s="63">
        <f t="shared" ref="W41:W57" si="26">IF(V41=0,0)+IF(V41=1,1)+IF(V41=2,2)+IF(V41=3,3)+IF(V41=4,4)+IF(V41=5,5)</f>
        <v>0</v>
      </c>
      <c r="X41" s="56"/>
    </row>
    <row r="42" spans="1:24" s="12" customFormat="1" ht="15" customHeight="1" x14ac:dyDescent="0.2">
      <c r="A42" s="93"/>
      <c r="B42" s="110" t="str">
        <f>'Eval 1'!B42</f>
        <v>Positions self properly prior to shot</v>
      </c>
      <c r="C42" s="104"/>
      <c r="D42" s="166" t="s">
        <v>44</v>
      </c>
      <c r="E42" s="63">
        <f t="shared" si="18"/>
        <v>0</v>
      </c>
      <c r="F42" s="168" t="s">
        <v>44</v>
      </c>
      <c r="G42" s="63">
        <f t="shared" si="18"/>
        <v>0</v>
      </c>
      <c r="H42" s="170" t="s">
        <v>44</v>
      </c>
      <c r="I42" s="63">
        <f t="shared" si="19"/>
        <v>0</v>
      </c>
      <c r="J42" s="170" t="s">
        <v>44</v>
      </c>
      <c r="K42" s="63">
        <f t="shared" si="20"/>
        <v>0</v>
      </c>
      <c r="L42" s="170" t="s">
        <v>44</v>
      </c>
      <c r="M42" s="63">
        <f t="shared" si="21"/>
        <v>0</v>
      </c>
      <c r="N42" s="170" t="s">
        <v>44</v>
      </c>
      <c r="O42" s="63">
        <f t="shared" si="22"/>
        <v>0</v>
      </c>
      <c r="P42" s="170" t="s">
        <v>44</v>
      </c>
      <c r="Q42" s="63">
        <f t="shared" si="23"/>
        <v>0</v>
      </c>
      <c r="R42" s="170" t="s">
        <v>44</v>
      </c>
      <c r="S42" s="63">
        <f t="shared" si="24"/>
        <v>0</v>
      </c>
      <c r="T42" s="170" t="s">
        <v>44</v>
      </c>
      <c r="U42" s="63">
        <f t="shared" si="25"/>
        <v>0</v>
      </c>
      <c r="V42" s="170" t="s">
        <v>44</v>
      </c>
      <c r="W42" s="63">
        <f t="shared" si="26"/>
        <v>0</v>
      </c>
      <c r="X42" s="56"/>
    </row>
    <row r="43" spans="1:24" s="12" customFormat="1" ht="15" customHeight="1" x14ac:dyDescent="0.2">
      <c r="A43" s="93"/>
      <c r="B43" s="110" t="str">
        <f>'Eval 1'!B43</f>
        <v>Ability to orient self instantly</v>
      </c>
      <c r="C43" s="104"/>
      <c r="D43" s="166" t="s">
        <v>44</v>
      </c>
      <c r="E43" s="63">
        <f t="shared" si="18"/>
        <v>0</v>
      </c>
      <c r="F43" s="168" t="s">
        <v>44</v>
      </c>
      <c r="G43" s="63">
        <f t="shared" si="18"/>
        <v>0</v>
      </c>
      <c r="H43" s="170" t="s">
        <v>44</v>
      </c>
      <c r="I43" s="63">
        <f t="shared" si="19"/>
        <v>0</v>
      </c>
      <c r="J43" s="170" t="s">
        <v>44</v>
      </c>
      <c r="K43" s="63">
        <f t="shared" si="20"/>
        <v>0</v>
      </c>
      <c r="L43" s="170" t="s">
        <v>44</v>
      </c>
      <c r="M43" s="63">
        <f t="shared" si="21"/>
        <v>0</v>
      </c>
      <c r="N43" s="170" t="s">
        <v>44</v>
      </c>
      <c r="O43" s="63">
        <f t="shared" si="22"/>
        <v>0</v>
      </c>
      <c r="P43" s="170" t="s">
        <v>44</v>
      </c>
      <c r="Q43" s="63">
        <f t="shared" si="23"/>
        <v>0</v>
      </c>
      <c r="R43" s="170" t="s">
        <v>44</v>
      </c>
      <c r="S43" s="63">
        <f t="shared" si="24"/>
        <v>0</v>
      </c>
      <c r="T43" s="170" t="s">
        <v>44</v>
      </c>
      <c r="U43" s="63">
        <f t="shared" si="25"/>
        <v>0</v>
      </c>
      <c r="V43" s="170" t="s">
        <v>44</v>
      </c>
      <c r="W43" s="63">
        <f t="shared" si="26"/>
        <v>0</v>
      </c>
      <c r="X43" s="56"/>
    </row>
    <row r="44" spans="1:24" s="12" customFormat="1" ht="15" customHeight="1" x14ac:dyDescent="0.2">
      <c r="A44" s="93"/>
      <c r="B44" s="110" t="str">
        <f>'Eval 1'!B44</f>
        <v>Lines up properly on puck</v>
      </c>
      <c r="C44" s="104"/>
      <c r="D44" s="166" t="s">
        <v>44</v>
      </c>
      <c r="E44" s="63">
        <f t="shared" si="18"/>
        <v>0</v>
      </c>
      <c r="F44" s="168" t="s">
        <v>44</v>
      </c>
      <c r="G44" s="63">
        <f t="shared" si="18"/>
        <v>0</v>
      </c>
      <c r="H44" s="170" t="s">
        <v>44</v>
      </c>
      <c r="I44" s="63">
        <f t="shared" si="19"/>
        <v>0</v>
      </c>
      <c r="J44" s="170" t="s">
        <v>44</v>
      </c>
      <c r="K44" s="63">
        <f t="shared" si="20"/>
        <v>0</v>
      </c>
      <c r="L44" s="170" t="s">
        <v>44</v>
      </c>
      <c r="M44" s="63">
        <f t="shared" si="21"/>
        <v>0</v>
      </c>
      <c r="N44" s="170" t="s">
        <v>44</v>
      </c>
      <c r="O44" s="63">
        <f t="shared" si="22"/>
        <v>0</v>
      </c>
      <c r="P44" s="170" t="s">
        <v>44</v>
      </c>
      <c r="Q44" s="63">
        <f t="shared" si="23"/>
        <v>0</v>
      </c>
      <c r="R44" s="170" t="s">
        <v>44</v>
      </c>
      <c r="S44" s="63">
        <f t="shared" si="24"/>
        <v>0</v>
      </c>
      <c r="T44" s="170" t="s">
        <v>44</v>
      </c>
      <c r="U44" s="63">
        <f t="shared" si="25"/>
        <v>0</v>
      </c>
      <c r="V44" s="170" t="s">
        <v>44</v>
      </c>
      <c r="W44" s="63">
        <f t="shared" si="26"/>
        <v>0</v>
      </c>
      <c r="X44" s="56"/>
    </row>
    <row r="45" spans="1:24" s="12" customFormat="1" ht="15" customHeight="1" thickBot="1" x14ac:dyDescent="0.25">
      <c r="A45" s="107"/>
      <c r="B45" s="111" t="str">
        <f>'Eval 1'!B45</f>
        <v>Knowledge of shooter’s options</v>
      </c>
      <c r="C45" s="104"/>
      <c r="D45" s="166" t="s">
        <v>44</v>
      </c>
      <c r="E45" s="63">
        <f t="shared" si="18"/>
        <v>0</v>
      </c>
      <c r="F45" s="168" t="s">
        <v>44</v>
      </c>
      <c r="G45" s="63">
        <f t="shared" si="18"/>
        <v>0</v>
      </c>
      <c r="H45" s="170" t="s">
        <v>44</v>
      </c>
      <c r="I45" s="63">
        <f t="shared" si="19"/>
        <v>0</v>
      </c>
      <c r="J45" s="170" t="s">
        <v>44</v>
      </c>
      <c r="K45" s="63">
        <f t="shared" si="20"/>
        <v>0</v>
      </c>
      <c r="L45" s="170" t="s">
        <v>44</v>
      </c>
      <c r="M45" s="63">
        <f t="shared" si="21"/>
        <v>0</v>
      </c>
      <c r="N45" s="170" t="s">
        <v>44</v>
      </c>
      <c r="O45" s="63">
        <f t="shared" si="22"/>
        <v>0</v>
      </c>
      <c r="P45" s="170" t="s">
        <v>44</v>
      </c>
      <c r="Q45" s="63">
        <f t="shared" si="23"/>
        <v>0</v>
      </c>
      <c r="R45" s="170" t="s">
        <v>44</v>
      </c>
      <c r="S45" s="63">
        <f t="shared" si="24"/>
        <v>0</v>
      </c>
      <c r="T45" s="170" t="s">
        <v>44</v>
      </c>
      <c r="U45" s="63">
        <f t="shared" si="25"/>
        <v>0</v>
      </c>
      <c r="V45" s="170" t="s">
        <v>44</v>
      </c>
      <c r="W45" s="63">
        <f t="shared" si="26"/>
        <v>0</v>
      </c>
      <c r="X45" s="56"/>
    </row>
    <row r="46" spans="1:24" s="12" customFormat="1" ht="15" customHeight="1" x14ac:dyDescent="0.2">
      <c r="A46" s="94" t="str">
        <f>'Eval 1'!A46</f>
        <v>Face-Offs</v>
      </c>
      <c r="B46" s="109" t="str">
        <f>'Eval 1'!B46</f>
        <v>Looks for potential shooter</v>
      </c>
      <c r="C46" s="104"/>
      <c r="D46" s="166" t="s">
        <v>44</v>
      </c>
      <c r="E46" s="63">
        <f t="shared" si="18"/>
        <v>0</v>
      </c>
      <c r="F46" s="168" t="s">
        <v>44</v>
      </c>
      <c r="G46" s="63">
        <f t="shared" si="18"/>
        <v>0</v>
      </c>
      <c r="H46" s="170" t="s">
        <v>44</v>
      </c>
      <c r="I46" s="63">
        <f t="shared" si="19"/>
        <v>0</v>
      </c>
      <c r="J46" s="170" t="s">
        <v>44</v>
      </c>
      <c r="K46" s="63">
        <f t="shared" si="20"/>
        <v>0</v>
      </c>
      <c r="L46" s="170" t="s">
        <v>44</v>
      </c>
      <c r="M46" s="63">
        <f t="shared" si="21"/>
        <v>0</v>
      </c>
      <c r="N46" s="170" t="s">
        <v>44</v>
      </c>
      <c r="O46" s="63">
        <f t="shared" si="22"/>
        <v>0</v>
      </c>
      <c r="P46" s="170" t="s">
        <v>44</v>
      </c>
      <c r="Q46" s="63">
        <f t="shared" si="23"/>
        <v>0</v>
      </c>
      <c r="R46" s="170" t="s">
        <v>44</v>
      </c>
      <c r="S46" s="63">
        <f t="shared" si="24"/>
        <v>0</v>
      </c>
      <c r="T46" s="170" t="s">
        <v>44</v>
      </c>
      <c r="U46" s="63">
        <f t="shared" si="25"/>
        <v>0</v>
      </c>
      <c r="V46" s="170" t="s">
        <v>44</v>
      </c>
      <c r="W46" s="63">
        <f t="shared" si="26"/>
        <v>0</v>
      </c>
      <c r="X46" s="56"/>
    </row>
    <row r="47" spans="1:24" s="12" customFormat="1" ht="15" customHeight="1" thickBot="1" x14ac:dyDescent="0.25">
      <c r="A47" s="107"/>
      <c r="B47" s="111" t="str">
        <f>'Eval 1'!B47</f>
        <v>Lines up properly in ready position</v>
      </c>
      <c r="C47" s="104"/>
      <c r="D47" s="166" t="s">
        <v>44</v>
      </c>
      <c r="E47" s="63">
        <f t="shared" si="18"/>
        <v>0</v>
      </c>
      <c r="F47" s="168" t="s">
        <v>44</v>
      </c>
      <c r="G47" s="63">
        <f t="shared" si="18"/>
        <v>0</v>
      </c>
      <c r="H47" s="170" t="s">
        <v>44</v>
      </c>
      <c r="I47" s="63">
        <f t="shared" si="19"/>
        <v>0</v>
      </c>
      <c r="J47" s="170" t="s">
        <v>44</v>
      </c>
      <c r="K47" s="63">
        <f t="shared" si="20"/>
        <v>0</v>
      </c>
      <c r="L47" s="170" t="s">
        <v>44</v>
      </c>
      <c r="M47" s="63">
        <f t="shared" si="21"/>
        <v>0</v>
      </c>
      <c r="N47" s="170" t="s">
        <v>44</v>
      </c>
      <c r="O47" s="63">
        <f t="shared" si="22"/>
        <v>0</v>
      </c>
      <c r="P47" s="170" t="s">
        <v>44</v>
      </c>
      <c r="Q47" s="63">
        <f t="shared" si="23"/>
        <v>0</v>
      </c>
      <c r="R47" s="170" t="s">
        <v>44</v>
      </c>
      <c r="S47" s="63">
        <f t="shared" si="24"/>
        <v>0</v>
      </c>
      <c r="T47" s="170" t="s">
        <v>44</v>
      </c>
      <c r="U47" s="63">
        <f t="shared" si="25"/>
        <v>0</v>
      </c>
      <c r="V47" s="170" t="s">
        <v>44</v>
      </c>
      <c r="W47" s="63">
        <f t="shared" si="26"/>
        <v>0</v>
      </c>
      <c r="X47" s="56"/>
    </row>
    <row r="48" spans="1:24" s="12" customFormat="1" ht="15" customHeight="1" x14ac:dyDescent="0.2">
      <c r="A48" s="215" t="str">
        <f>'Eval 1'!A48</f>
        <v>Deflections &amp; Screen Shots</v>
      </c>
      <c r="B48" s="108" t="str">
        <f>'Eval 1'!B48</f>
        <v>Ability to locate potential shooters</v>
      </c>
      <c r="C48" s="104"/>
      <c r="D48" s="166" t="s">
        <v>44</v>
      </c>
      <c r="E48" s="63">
        <f t="shared" si="18"/>
        <v>0</v>
      </c>
      <c r="F48" s="168" t="s">
        <v>44</v>
      </c>
      <c r="G48" s="63">
        <f t="shared" si="18"/>
        <v>0</v>
      </c>
      <c r="H48" s="170" t="s">
        <v>44</v>
      </c>
      <c r="I48" s="63">
        <f t="shared" si="19"/>
        <v>0</v>
      </c>
      <c r="J48" s="170" t="s">
        <v>44</v>
      </c>
      <c r="K48" s="63">
        <f t="shared" si="20"/>
        <v>0</v>
      </c>
      <c r="L48" s="170" t="s">
        <v>44</v>
      </c>
      <c r="M48" s="63">
        <f t="shared" si="21"/>
        <v>0</v>
      </c>
      <c r="N48" s="170" t="s">
        <v>44</v>
      </c>
      <c r="O48" s="63">
        <f t="shared" si="22"/>
        <v>0</v>
      </c>
      <c r="P48" s="170" t="s">
        <v>44</v>
      </c>
      <c r="Q48" s="63">
        <f t="shared" si="23"/>
        <v>0</v>
      </c>
      <c r="R48" s="170" t="s">
        <v>44</v>
      </c>
      <c r="S48" s="63">
        <f t="shared" si="24"/>
        <v>0</v>
      </c>
      <c r="T48" s="170" t="s">
        <v>44</v>
      </c>
      <c r="U48" s="63">
        <f t="shared" si="25"/>
        <v>0</v>
      </c>
      <c r="V48" s="170" t="s">
        <v>44</v>
      </c>
      <c r="W48" s="63">
        <f t="shared" si="26"/>
        <v>0</v>
      </c>
      <c r="X48" s="56"/>
    </row>
    <row r="49" spans="1:24" s="12" customFormat="1" ht="15" customHeight="1" x14ac:dyDescent="0.2">
      <c r="A49" s="214"/>
      <c r="B49" s="106" t="str">
        <f>'Eval 1'!B49</f>
        <v>Position with respect to potential deflectors</v>
      </c>
      <c r="C49" s="104"/>
      <c r="D49" s="166" t="s">
        <v>44</v>
      </c>
      <c r="E49" s="63">
        <f t="shared" si="18"/>
        <v>0</v>
      </c>
      <c r="F49" s="168" t="s">
        <v>44</v>
      </c>
      <c r="G49" s="63">
        <f t="shared" si="18"/>
        <v>0</v>
      </c>
      <c r="H49" s="170" t="s">
        <v>44</v>
      </c>
      <c r="I49" s="63">
        <f t="shared" si="19"/>
        <v>0</v>
      </c>
      <c r="J49" s="170" t="s">
        <v>44</v>
      </c>
      <c r="K49" s="63">
        <f t="shared" si="20"/>
        <v>0</v>
      </c>
      <c r="L49" s="170" t="s">
        <v>44</v>
      </c>
      <c r="M49" s="63">
        <f t="shared" si="21"/>
        <v>0</v>
      </c>
      <c r="N49" s="170" t="s">
        <v>44</v>
      </c>
      <c r="O49" s="63">
        <f t="shared" si="22"/>
        <v>0</v>
      </c>
      <c r="P49" s="170" t="s">
        <v>44</v>
      </c>
      <c r="Q49" s="63">
        <f t="shared" si="23"/>
        <v>0</v>
      </c>
      <c r="R49" s="170" t="s">
        <v>44</v>
      </c>
      <c r="S49" s="63">
        <f t="shared" si="24"/>
        <v>0</v>
      </c>
      <c r="T49" s="170" t="s">
        <v>44</v>
      </c>
      <c r="U49" s="63">
        <f t="shared" si="25"/>
        <v>0</v>
      </c>
      <c r="V49" s="170" t="s">
        <v>44</v>
      </c>
      <c r="W49" s="63">
        <f t="shared" si="26"/>
        <v>0</v>
      </c>
      <c r="X49" s="56"/>
    </row>
    <row r="50" spans="1:24" s="12" customFormat="1" ht="15" customHeight="1" x14ac:dyDescent="0.2">
      <c r="A50" s="93"/>
      <c r="B50" s="106" t="str">
        <f>'Eval 1'!B50</f>
        <v>Works hard to find puck</v>
      </c>
      <c r="C50" s="104"/>
      <c r="D50" s="166" t="s">
        <v>44</v>
      </c>
      <c r="E50" s="63">
        <f t="shared" si="18"/>
        <v>0</v>
      </c>
      <c r="F50" s="168" t="s">
        <v>44</v>
      </c>
      <c r="G50" s="63">
        <f t="shared" si="18"/>
        <v>0</v>
      </c>
      <c r="H50" s="170" t="s">
        <v>44</v>
      </c>
      <c r="I50" s="63">
        <f t="shared" si="19"/>
        <v>0</v>
      </c>
      <c r="J50" s="170" t="s">
        <v>44</v>
      </c>
      <c r="K50" s="63">
        <f t="shared" si="20"/>
        <v>0</v>
      </c>
      <c r="L50" s="170" t="s">
        <v>44</v>
      </c>
      <c r="M50" s="63">
        <f t="shared" si="21"/>
        <v>0</v>
      </c>
      <c r="N50" s="170" t="s">
        <v>44</v>
      </c>
      <c r="O50" s="63">
        <f t="shared" si="22"/>
        <v>0</v>
      </c>
      <c r="P50" s="170" t="s">
        <v>44</v>
      </c>
      <c r="Q50" s="63">
        <f t="shared" si="23"/>
        <v>0</v>
      </c>
      <c r="R50" s="170" t="s">
        <v>44</v>
      </c>
      <c r="S50" s="63">
        <f t="shared" si="24"/>
        <v>0</v>
      </c>
      <c r="T50" s="170" t="s">
        <v>44</v>
      </c>
      <c r="U50" s="63">
        <f t="shared" si="25"/>
        <v>0</v>
      </c>
      <c r="V50" s="170" t="s">
        <v>44</v>
      </c>
      <c r="W50" s="63">
        <f t="shared" si="26"/>
        <v>0</v>
      </c>
      <c r="X50" s="56"/>
    </row>
    <row r="51" spans="1:24" s="12" customFormat="1" ht="15" customHeight="1" x14ac:dyDescent="0.2">
      <c r="A51" s="93"/>
      <c r="B51" s="106" t="str">
        <f>'Eval 1'!B51</f>
        <v>Use of body</v>
      </c>
      <c r="C51" s="104"/>
      <c r="D51" s="166" t="s">
        <v>44</v>
      </c>
      <c r="E51" s="63">
        <f t="shared" si="18"/>
        <v>0</v>
      </c>
      <c r="F51" s="168" t="s">
        <v>44</v>
      </c>
      <c r="G51" s="63">
        <f t="shared" si="18"/>
        <v>0</v>
      </c>
      <c r="H51" s="170" t="s">
        <v>44</v>
      </c>
      <c r="I51" s="63">
        <f t="shared" si="19"/>
        <v>0</v>
      </c>
      <c r="J51" s="170" t="s">
        <v>44</v>
      </c>
      <c r="K51" s="63">
        <f t="shared" si="20"/>
        <v>0</v>
      </c>
      <c r="L51" s="170" t="s">
        <v>44</v>
      </c>
      <c r="M51" s="63">
        <f t="shared" si="21"/>
        <v>0</v>
      </c>
      <c r="N51" s="170" t="s">
        <v>44</v>
      </c>
      <c r="O51" s="63">
        <f t="shared" si="22"/>
        <v>0</v>
      </c>
      <c r="P51" s="170" t="s">
        <v>44</v>
      </c>
      <c r="Q51" s="63">
        <f t="shared" si="23"/>
        <v>0</v>
      </c>
      <c r="R51" s="170" t="s">
        <v>44</v>
      </c>
      <c r="S51" s="63">
        <f t="shared" si="24"/>
        <v>0</v>
      </c>
      <c r="T51" s="170" t="s">
        <v>44</v>
      </c>
      <c r="U51" s="63">
        <f t="shared" si="25"/>
        <v>0</v>
      </c>
      <c r="V51" s="170" t="s">
        <v>44</v>
      </c>
      <c r="W51" s="63">
        <f t="shared" si="26"/>
        <v>0</v>
      </c>
      <c r="X51" s="56"/>
    </row>
    <row r="52" spans="1:24" s="12" customFormat="1" ht="15" customHeight="1" x14ac:dyDescent="0.2">
      <c r="A52" s="93"/>
      <c r="B52" s="106" t="str">
        <f>'Eval 1'!B52</f>
        <v>Reaction to change of direction</v>
      </c>
      <c r="C52" s="104"/>
      <c r="D52" s="166" t="s">
        <v>44</v>
      </c>
      <c r="E52" s="63">
        <f t="shared" si="18"/>
        <v>0</v>
      </c>
      <c r="F52" s="168" t="s">
        <v>44</v>
      </c>
      <c r="G52" s="63">
        <f t="shared" si="18"/>
        <v>0</v>
      </c>
      <c r="H52" s="170" t="s">
        <v>44</v>
      </c>
      <c r="I52" s="63">
        <f t="shared" si="19"/>
        <v>0</v>
      </c>
      <c r="J52" s="170" t="s">
        <v>44</v>
      </c>
      <c r="K52" s="63">
        <f t="shared" si="20"/>
        <v>0</v>
      </c>
      <c r="L52" s="170" t="s">
        <v>44</v>
      </c>
      <c r="M52" s="63">
        <f t="shared" si="21"/>
        <v>0</v>
      </c>
      <c r="N52" s="170" t="s">
        <v>44</v>
      </c>
      <c r="O52" s="63">
        <f t="shared" si="22"/>
        <v>0</v>
      </c>
      <c r="P52" s="170" t="s">
        <v>44</v>
      </c>
      <c r="Q52" s="63">
        <f t="shared" si="23"/>
        <v>0</v>
      </c>
      <c r="R52" s="170" t="s">
        <v>44</v>
      </c>
      <c r="S52" s="63">
        <f t="shared" si="24"/>
        <v>0</v>
      </c>
      <c r="T52" s="170" t="s">
        <v>44</v>
      </c>
      <c r="U52" s="63">
        <f t="shared" si="25"/>
        <v>0</v>
      </c>
      <c r="V52" s="170" t="s">
        <v>44</v>
      </c>
      <c r="W52" s="63">
        <f t="shared" si="26"/>
        <v>0</v>
      </c>
      <c r="X52" s="56"/>
    </row>
    <row r="53" spans="1:24" s="12" customFormat="1" ht="15" customHeight="1" thickBot="1" x14ac:dyDescent="0.25">
      <c r="A53" s="107"/>
      <c r="B53" s="113" t="str">
        <f>'Eval 1'!B53</f>
        <v>Control of rebounds</v>
      </c>
      <c r="C53" s="104"/>
      <c r="D53" s="166" t="s">
        <v>44</v>
      </c>
      <c r="E53" s="63">
        <f t="shared" si="18"/>
        <v>0</v>
      </c>
      <c r="F53" s="168" t="s">
        <v>44</v>
      </c>
      <c r="G53" s="63">
        <f t="shared" si="18"/>
        <v>0</v>
      </c>
      <c r="H53" s="170" t="s">
        <v>44</v>
      </c>
      <c r="I53" s="63">
        <f t="shared" si="19"/>
        <v>0</v>
      </c>
      <c r="J53" s="170" t="s">
        <v>44</v>
      </c>
      <c r="K53" s="63">
        <f t="shared" si="20"/>
        <v>0</v>
      </c>
      <c r="L53" s="170" t="s">
        <v>44</v>
      </c>
      <c r="M53" s="63">
        <f t="shared" si="21"/>
        <v>0</v>
      </c>
      <c r="N53" s="170" t="s">
        <v>44</v>
      </c>
      <c r="O53" s="63">
        <f t="shared" si="22"/>
        <v>0</v>
      </c>
      <c r="P53" s="170" t="s">
        <v>44</v>
      </c>
      <c r="Q53" s="63">
        <f t="shared" si="23"/>
        <v>0</v>
      </c>
      <c r="R53" s="170" t="s">
        <v>44</v>
      </c>
      <c r="S53" s="63">
        <f t="shared" si="24"/>
        <v>0</v>
      </c>
      <c r="T53" s="170" t="s">
        <v>44</v>
      </c>
      <c r="U53" s="63">
        <f t="shared" si="25"/>
        <v>0</v>
      </c>
      <c r="V53" s="170" t="s">
        <v>44</v>
      </c>
      <c r="W53" s="63">
        <f t="shared" si="26"/>
        <v>0</v>
      </c>
      <c r="X53" s="56"/>
    </row>
    <row r="54" spans="1:24" s="12" customFormat="1" ht="15" customHeight="1" x14ac:dyDescent="0.2">
      <c r="A54" s="94" t="str">
        <f>'Eval 1'!A54</f>
        <v>Play at Posts</v>
      </c>
      <c r="B54" s="109" t="str">
        <f>'Eval 1'!B54</f>
        <v>Position self properly (play behind net, corner)</v>
      </c>
      <c r="C54" s="104"/>
      <c r="D54" s="166" t="s">
        <v>44</v>
      </c>
      <c r="E54" s="63">
        <f t="shared" si="18"/>
        <v>0</v>
      </c>
      <c r="F54" s="168" t="s">
        <v>44</v>
      </c>
      <c r="G54" s="63">
        <f t="shared" si="18"/>
        <v>0</v>
      </c>
      <c r="H54" s="170" t="s">
        <v>44</v>
      </c>
      <c r="I54" s="63">
        <f t="shared" si="19"/>
        <v>0</v>
      </c>
      <c r="J54" s="170" t="s">
        <v>44</v>
      </c>
      <c r="K54" s="63">
        <f t="shared" si="20"/>
        <v>0</v>
      </c>
      <c r="L54" s="170" t="s">
        <v>44</v>
      </c>
      <c r="M54" s="63">
        <f t="shared" si="21"/>
        <v>0</v>
      </c>
      <c r="N54" s="170" t="s">
        <v>44</v>
      </c>
      <c r="O54" s="63">
        <f t="shared" si="22"/>
        <v>0</v>
      </c>
      <c r="P54" s="170" t="s">
        <v>44</v>
      </c>
      <c r="Q54" s="63">
        <f t="shared" si="23"/>
        <v>0</v>
      </c>
      <c r="R54" s="170" t="s">
        <v>44</v>
      </c>
      <c r="S54" s="63">
        <f t="shared" si="24"/>
        <v>0</v>
      </c>
      <c r="T54" s="170" t="s">
        <v>44</v>
      </c>
      <c r="U54" s="63">
        <f t="shared" si="25"/>
        <v>0</v>
      </c>
      <c r="V54" s="170" t="s">
        <v>44</v>
      </c>
      <c r="W54" s="63">
        <f t="shared" si="26"/>
        <v>0</v>
      </c>
      <c r="X54" s="56"/>
    </row>
    <row r="55" spans="1:24" s="12" customFormat="1" ht="15" customHeight="1" x14ac:dyDescent="0.2">
      <c r="A55" s="93"/>
      <c r="B55" s="110" t="str">
        <f>'Eval 1'!B55</f>
        <v>Lateral mobility-post to post movement</v>
      </c>
      <c r="C55" s="104"/>
      <c r="D55" s="166" t="s">
        <v>44</v>
      </c>
      <c r="E55" s="63">
        <f t="shared" si="18"/>
        <v>0</v>
      </c>
      <c r="F55" s="168" t="s">
        <v>44</v>
      </c>
      <c r="G55" s="63">
        <f t="shared" si="18"/>
        <v>0</v>
      </c>
      <c r="H55" s="170" t="s">
        <v>44</v>
      </c>
      <c r="I55" s="63">
        <f t="shared" si="19"/>
        <v>0</v>
      </c>
      <c r="J55" s="170" t="s">
        <v>44</v>
      </c>
      <c r="K55" s="63">
        <f t="shared" si="20"/>
        <v>0</v>
      </c>
      <c r="L55" s="170" t="s">
        <v>44</v>
      </c>
      <c r="M55" s="63">
        <f t="shared" si="21"/>
        <v>0</v>
      </c>
      <c r="N55" s="170" t="s">
        <v>44</v>
      </c>
      <c r="O55" s="63">
        <f t="shared" si="22"/>
        <v>0</v>
      </c>
      <c r="P55" s="170" t="s">
        <v>44</v>
      </c>
      <c r="Q55" s="63">
        <f t="shared" si="23"/>
        <v>0</v>
      </c>
      <c r="R55" s="170" t="s">
        <v>44</v>
      </c>
      <c r="S55" s="63">
        <f t="shared" si="24"/>
        <v>0</v>
      </c>
      <c r="T55" s="170" t="s">
        <v>44</v>
      </c>
      <c r="U55" s="63">
        <f t="shared" si="25"/>
        <v>0</v>
      </c>
      <c r="V55" s="170" t="s">
        <v>44</v>
      </c>
      <c r="W55" s="63">
        <f t="shared" si="26"/>
        <v>0</v>
      </c>
      <c r="X55" s="56"/>
    </row>
    <row r="56" spans="1:24" s="12" customFormat="1" ht="15" customHeight="1" x14ac:dyDescent="0.2">
      <c r="A56" s="93"/>
      <c r="B56" s="110" t="str">
        <f>'Eval 1'!B56</f>
        <v>Use of stick to decrease scoring opportunities</v>
      </c>
      <c r="C56" s="104"/>
      <c r="D56" s="166" t="s">
        <v>44</v>
      </c>
      <c r="E56" s="63">
        <f t="shared" si="18"/>
        <v>0</v>
      </c>
      <c r="F56" s="168" t="s">
        <v>44</v>
      </c>
      <c r="G56" s="63">
        <f t="shared" si="18"/>
        <v>0</v>
      </c>
      <c r="H56" s="170" t="s">
        <v>44</v>
      </c>
      <c r="I56" s="63">
        <f t="shared" si="19"/>
        <v>0</v>
      </c>
      <c r="J56" s="170" t="s">
        <v>44</v>
      </c>
      <c r="K56" s="63">
        <f t="shared" si="20"/>
        <v>0</v>
      </c>
      <c r="L56" s="170" t="s">
        <v>44</v>
      </c>
      <c r="M56" s="63">
        <f t="shared" si="21"/>
        <v>0</v>
      </c>
      <c r="N56" s="170" t="s">
        <v>44</v>
      </c>
      <c r="O56" s="63">
        <f t="shared" si="22"/>
        <v>0</v>
      </c>
      <c r="P56" s="170" t="s">
        <v>44</v>
      </c>
      <c r="Q56" s="63">
        <f t="shared" si="23"/>
        <v>0</v>
      </c>
      <c r="R56" s="170" t="s">
        <v>44</v>
      </c>
      <c r="S56" s="63">
        <f t="shared" si="24"/>
        <v>0</v>
      </c>
      <c r="T56" s="170" t="s">
        <v>44</v>
      </c>
      <c r="U56" s="63">
        <f t="shared" si="25"/>
        <v>0</v>
      </c>
      <c r="V56" s="170" t="s">
        <v>44</v>
      </c>
      <c r="W56" s="63">
        <f t="shared" si="26"/>
        <v>0</v>
      </c>
      <c r="X56" s="56"/>
    </row>
    <row r="57" spans="1:24" s="12" customFormat="1" ht="15" customHeight="1" thickBot="1" x14ac:dyDescent="0.25">
      <c r="A57" s="93"/>
      <c r="B57" s="116" t="str">
        <f>'Eval 1'!B57</f>
        <v>Ability to challenge slot pass</v>
      </c>
      <c r="C57" s="104"/>
      <c r="D57" s="167" t="s">
        <v>44</v>
      </c>
      <c r="E57" s="63">
        <f t="shared" ref="E57:G57" si="27">IF(D57=0,0)+IF(D57=1,1)+IF(D57=2,2)+IF(D57=3,3)+IF(D57=4,4)+IF(D57=5,5)</f>
        <v>0</v>
      </c>
      <c r="F57" s="169" t="s">
        <v>44</v>
      </c>
      <c r="G57" s="63">
        <f t="shared" si="27"/>
        <v>0</v>
      </c>
      <c r="H57" s="171" t="s">
        <v>44</v>
      </c>
      <c r="I57" s="63">
        <f t="shared" si="19"/>
        <v>0</v>
      </c>
      <c r="J57" s="171" t="s">
        <v>44</v>
      </c>
      <c r="K57" s="63">
        <f t="shared" si="20"/>
        <v>0</v>
      </c>
      <c r="L57" s="171" t="s">
        <v>44</v>
      </c>
      <c r="M57" s="63">
        <f t="shared" si="21"/>
        <v>0</v>
      </c>
      <c r="N57" s="171" t="s">
        <v>44</v>
      </c>
      <c r="O57" s="63">
        <f t="shared" si="22"/>
        <v>0</v>
      </c>
      <c r="P57" s="171" t="s">
        <v>44</v>
      </c>
      <c r="Q57" s="63">
        <f t="shared" si="23"/>
        <v>0</v>
      </c>
      <c r="R57" s="171" t="s">
        <v>44</v>
      </c>
      <c r="S57" s="63">
        <f t="shared" si="24"/>
        <v>0</v>
      </c>
      <c r="T57" s="171" t="s">
        <v>44</v>
      </c>
      <c r="U57" s="63">
        <f t="shared" si="25"/>
        <v>0</v>
      </c>
      <c r="V57" s="171" t="s">
        <v>44</v>
      </c>
      <c r="W57" s="63">
        <f t="shared" si="26"/>
        <v>0</v>
      </c>
      <c r="X57" s="56"/>
    </row>
    <row r="58" spans="1:24" s="12" customFormat="1" ht="15" customHeight="1" thickBot="1" x14ac:dyDescent="0.25">
      <c r="A58" s="216" t="str">
        <f>'Eval 1'!A58</f>
        <v>MENTAL CHARACTERISTICS</v>
      </c>
      <c r="B58" s="217"/>
      <c r="C58" s="217"/>
      <c r="D58" s="217"/>
      <c r="E58" s="217"/>
      <c r="F58" s="217"/>
      <c r="G58" s="217"/>
      <c r="H58" s="217"/>
      <c r="I58" s="217"/>
      <c r="J58" s="217"/>
      <c r="K58" s="217"/>
      <c r="L58" s="217"/>
      <c r="M58" s="217"/>
      <c r="N58" s="217"/>
      <c r="O58" s="217"/>
      <c r="P58" s="217"/>
      <c r="Q58" s="217"/>
      <c r="R58" s="217"/>
      <c r="S58" s="217"/>
      <c r="T58" s="217"/>
      <c r="U58" s="217"/>
      <c r="V58" s="217"/>
      <c r="W58" s="218"/>
      <c r="X58" s="56"/>
    </row>
    <row r="59" spans="1:24" s="12" customFormat="1" ht="15" customHeight="1" x14ac:dyDescent="0.2">
      <c r="A59" s="93" t="str">
        <f>'Eval 1'!A59</f>
        <v>Concentration</v>
      </c>
      <c r="B59" s="115" t="str">
        <f>'Eval 1'!B59</f>
        <v>Alert at all times</v>
      </c>
      <c r="C59" s="104"/>
      <c r="D59" s="166" t="s">
        <v>44</v>
      </c>
      <c r="E59" s="63">
        <f>IF(D59=0,0)+IF(D59=1,1)+IF(D59=2,2)+IF(D59=3,3)+IF(D59=4,4)+IF(D59=5,5)</f>
        <v>0</v>
      </c>
      <c r="F59" s="168" t="s">
        <v>44</v>
      </c>
      <c r="G59" s="63">
        <f>IF(F59=0,0)+IF(F59=1,1)+IF(F59=2,2)+IF(F59=3,3)+IF(F59=4,4)+IF(F59=5,5)</f>
        <v>0</v>
      </c>
      <c r="H59" s="170" t="s">
        <v>44</v>
      </c>
      <c r="I59" s="63">
        <f>IF(H59=0,0)+IF(H59=1,1)+IF(H59=2,2)+IF(H59=3,3)+IF(H59=4,4)+IF(H59=5,5)</f>
        <v>0</v>
      </c>
      <c r="J59" s="170" t="s">
        <v>44</v>
      </c>
      <c r="K59" s="63">
        <f>IF(J59=0,0)+IF(J59=1,1)+IF(J59=2,2)+IF(J59=3,3)+IF(J59=4,4)+IF(J59=5,5)</f>
        <v>0</v>
      </c>
      <c r="L59" s="170" t="s">
        <v>44</v>
      </c>
      <c r="M59" s="63">
        <f>IF(L59=0,0)+IF(L59=1,1)+IF(L59=2,2)+IF(L59=3,3)+IF(L59=4,4)+IF(L59=5,5)</f>
        <v>0</v>
      </c>
      <c r="N59" s="170" t="s">
        <v>44</v>
      </c>
      <c r="O59" s="63">
        <f>IF(N59=0,0)+IF(N59=1,1)+IF(N59=2,2)+IF(N59=3,3)+IF(N59=4,4)+IF(N59=5,5)</f>
        <v>0</v>
      </c>
      <c r="P59" s="170" t="s">
        <v>44</v>
      </c>
      <c r="Q59" s="63">
        <f>IF(P59=0,0)+IF(P59=1,1)+IF(P59=2,2)+IF(P59=3,3)+IF(P59=4,4)+IF(P59=5,5)</f>
        <v>0</v>
      </c>
      <c r="R59" s="170" t="s">
        <v>44</v>
      </c>
      <c r="S59" s="63">
        <f>IF(R59=0,0)+IF(R59=1,1)+IF(R59=2,2)+IF(R59=3,3)+IF(R59=4,4)+IF(R59=5,5)</f>
        <v>0</v>
      </c>
      <c r="T59" s="170" t="s">
        <v>44</v>
      </c>
      <c r="U59" s="63">
        <f>IF(T59=0,0)+IF(T59=1,1)+IF(T59=2,2)+IF(T59=3,3)+IF(T59=4,4)+IF(T59=5,5)</f>
        <v>0</v>
      </c>
      <c r="V59" s="170" t="s">
        <v>44</v>
      </c>
      <c r="W59" s="63">
        <f>IF(V59=0,0)+IF(V59=1,1)+IF(V59=2,2)+IF(V59=3,3)+IF(V59=4,4)+IF(V59=5,5)</f>
        <v>0</v>
      </c>
      <c r="X59" s="56"/>
    </row>
    <row r="60" spans="1:24" s="12" customFormat="1" ht="15" customHeight="1" x14ac:dyDescent="0.2">
      <c r="A60" s="93"/>
      <c r="B60" s="110" t="str">
        <f>'Eval 1'!B60</f>
        <v>Follows puck at all times</v>
      </c>
      <c r="C60" s="104"/>
      <c r="D60" s="166" t="s">
        <v>44</v>
      </c>
      <c r="E60" s="63">
        <f t="shared" ref="E60:G75" si="28">IF(D60=0,0)+IF(D60=1,1)+IF(D60=2,2)+IF(D60=3,3)+IF(D60=4,4)+IF(D60=5,5)</f>
        <v>0</v>
      </c>
      <c r="F60" s="168" t="s">
        <v>44</v>
      </c>
      <c r="G60" s="63">
        <f t="shared" si="28"/>
        <v>0</v>
      </c>
      <c r="H60" s="170" t="s">
        <v>44</v>
      </c>
      <c r="I60" s="63">
        <f t="shared" ref="I60:I77" si="29">IF(H60=0,0)+IF(H60=1,1)+IF(H60=2,2)+IF(H60=3,3)+IF(H60=4,4)+IF(H60=5,5)</f>
        <v>0</v>
      </c>
      <c r="J60" s="170" t="s">
        <v>44</v>
      </c>
      <c r="K60" s="63">
        <f t="shared" ref="K60:K77" si="30">IF(J60=0,0)+IF(J60=1,1)+IF(J60=2,2)+IF(J60=3,3)+IF(J60=4,4)+IF(J60=5,5)</f>
        <v>0</v>
      </c>
      <c r="L60" s="170" t="s">
        <v>44</v>
      </c>
      <c r="M60" s="63">
        <f t="shared" ref="M60:M77" si="31">IF(L60=0,0)+IF(L60=1,1)+IF(L60=2,2)+IF(L60=3,3)+IF(L60=4,4)+IF(L60=5,5)</f>
        <v>0</v>
      </c>
      <c r="N60" s="170" t="s">
        <v>44</v>
      </c>
      <c r="O60" s="63">
        <f t="shared" ref="O60:O77" si="32">IF(N60=0,0)+IF(N60=1,1)+IF(N60=2,2)+IF(N60=3,3)+IF(N60=4,4)+IF(N60=5,5)</f>
        <v>0</v>
      </c>
      <c r="P60" s="170" t="s">
        <v>44</v>
      </c>
      <c r="Q60" s="63">
        <f t="shared" ref="Q60:Q77" si="33">IF(P60=0,0)+IF(P60=1,1)+IF(P60=2,2)+IF(P60=3,3)+IF(P60=4,4)+IF(P60=5,5)</f>
        <v>0</v>
      </c>
      <c r="R60" s="170" t="s">
        <v>44</v>
      </c>
      <c r="S60" s="63">
        <f t="shared" ref="S60:S77" si="34">IF(R60=0,0)+IF(R60=1,1)+IF(R60=2,2)+IF(R60=3,3)+IF(R60=4,4)+IF(R60=5,5)</f>
        <v>0</v>
      </c>
      <c r="T60" s="170" t="s">
        <v>44</v>
      </c>
      <c r="U60" s="63">
        <f t="shared" ref="U60:U77" si="35">IF(T60=0,0)+IF(T60=1,1)+IF(T60=2,2)+IF(T60=3,3)+IF(T60=4,4)+IF(T60=5,5)</f>
        <v>0</v>
      </c>
      <c r="V60" s="170" t="s">
        <v>44</v>
      </c>
      <c r="W60" s="63">
        <f t="shared" ref="W60:W77" si="36">IF(V60=0,0)+IF(V60=1,1)+IF(V60=2,2)+IF(V60=3,3)+IF(V60=4,4)+IF(V60=5,5)</f>
        <v>0</v>
      </c>
      <c r="X60" s="56"/>
    </row>
    <row r="61" spans="1:24" s="12" customFormat="1" ht="15" customHeight="1" thickBot="1" x14ac:dyDescent="0.25">
      <c r="A61" s="107"/>
      <c r="B61" s="111" t="str">
        <f>'Eval 1'!B61</f>
        <v>Maintains conc. despite bad plays/early goals</v>
      </c>
      <c r="C61" s="104"/>
      <c r="D61" s="166" t="s">
        <v>44</v>
      </c>
      <c r="E61" s="63">
        <f t="shared" si="28"/>
        <v>0</v>
      </c>
      <c r="F61" s="168" t="s">
        <v>44</v>
      </c>
      <c r="G61" s="63">
        <f t="shared" si="28"/>
        <v>0</v>
      </c>
      <c r="H61" s="170" t="s">
        <v>44</v>
      </c>
      <c r="I61" s="63">
        <f t="shared" si="29"/>
        <v>0</v>
      </c>
      <c r="J61" s="170" t="s">
        <v>44</v>
      </c>
      <c r="K61" s="63">
        <f t="shared" si="30"/>
        <v>0</v>
      </c>
      <c r="L61" s="170" t="s">
        <v>44</v>
      </c>
      <c r="M61" s="63">
        <f t="shared" si="31"/>
        <v>0</v>
      </c>
      <c r="N61" s="170" t="s">
        <v>44</v>
      </c>
      <c r="O61" s="63">
        <f t="shared" si="32"/>
        <v>0</v>
      </c>
      <c r="P61" s="170" t="s">
        <v>44</v>
      </c>
      <c r="Q61" s="63">
        <f t="shared" si="33"/>
        <v>0</v>
      </c>
      <c r="R61" s="170" t="s">
        <v>44</v>
      </c>
      <c r="S61" s="63">
        <f t="shared" si="34"/>
        <v>0</v>
      </c>
      <c r="T61" s="170" t="s">
        <v>44</v>
      </c>
      <c r="U61" s="63">
        <f t="shared" si="35"/>
        <v>0</v>
      </c>
      <c r="V61" s="170" t="s">
        <v>44</v>
      </c>
      <c r="W61" s="63">
        <f t="shared" si="36"/>
        <v>0</v>
      </c>
      <c r="X61" s="56"/>
    </row>
    <row r="62" spans="1:24" s="12" customFormat="1" ht="15" customHeight="1" x14ac:dyDescent="0.2">
      <c r="A62" s="94" t="str">
        <f>'Eval 1'!A62</f>
        <v>Anticipation</v>
      </c>
      <c r="B62" s="108" t="str">
        <f>'Eval 1'!B62</f>
        <v>Understands offensive team play options</v>
      </c>
      <c r="C62" s="104"/>
      <c r="D62" s="166" t="s">
        <v>44</v>
      </c>
      <c r="E62" s="63">
        <f t="shared" si="28"/>
        <v>0</v>
      </c>
      <c r="F62" s="168" t="s">
        <v>44</v>
      </c>
      <c r="G62" s="63">
        <f t="shared" si="28"/>
        <v>0</v>
      </c>
      <c r="H62" s="170" t="s">
        <v>44</v>
      </c>
      <c r="I62" s="63">
        <f t="shared" si="29"/>
        <v>0</v>
      </c>
      <c r="J62" s="170" t="s">
        <v>44</v>
      </c>
      <c r="K62" s="63">
        <f t="shared" si="30"/>
        <v>0</v>
      </c>
      <c r="L62" s="170" t="s">
        <v>44</v>
      </c>
      <c r="M62" s="63">
        <f t="shared" si="31"/>
        <v>0</v>
      </c>
      <c r="N62" s="170" t="s">
        <v>44</v>
      </c>
      <c r="O62" s="63">
        <f t="shared" si="32"/>
        <v>0</v>
      </c>
      <c r="P62" s="170" t="s">
        <v>44</v>
      </c>
      <c r="Q62" s="63">
        <f t="shared" si="33"/>
        <v>0</v>
      </c>
      <c r="R62" s="170" t="s">
        <v>44</v>
      </c>
      <c r="S62" s="63">
        <f t="shared" si="34"/>
        <v>0</v>
      </c>
      <c r="T62" s="170" t="s">
        <v>44</v>
      </c>
      <c r="U62" s="63">
        <f t="shared" si="35"/>
        <v>0</v>
      </c>
      <c r="V62" s="170" t="s">
        <v>44</v>
      </c>
      <c r="W62" s="63">
        <f t="shared" si="36"/>
        <v>0</v>
      </c>
      <c r="X62" s="56"/>
    </row>
    <row r="63" spans="1:24" s="12" customFormat="1" ht="15" customHeight="1" x14ac:dyDescent="0.2">
      <c r="A63" s="93"/>
      <c r="B63" s="106" t="str">
        <f>'Eval 1'!B63</f>
        <v>Able to pick up open man</v>
      </c>
      <c r="C63" s="104"/>
      <c r="D63" s="166" t="s">
        <v>44</v>
      </c>
      <c r="E63" s="63">
        <f t="shared" si="28"/>
        <v>0</v>
      </c>
      <c r="F63" s="168" t="s">
        <v>44</v>
      </c>
      <c r="G63" s="63">
        <f t="shared" si="28"/>
        <v>0</v>
      </c>
      <c r="H63" s="170" t="s">
        <v>44</v>
      </c>
      <c r="I63" s="63">
        <f t="shared" si="29"/>
        <v>0</v>
      </c>
      <c r="J63" s="170" t="s">
        <v>44</v>
      </c>
      <c r="K63" s="63">
        <f t="shared" si="30"/>
        <v>0</v>
      </c>
      <c r="L63" s="170" t="s">
        <v>44</v>
      </c>
      <c r="M63" s="63">
        <f t="shared" si="31"/>
        <v>0</v>
      </c>
      <c r="N63" s="170" t="s">
        <v>44</v>
      </c>
      <c r="O63" s="63">
        <f t="shared" si="32"/>
        <v>0</v>
      </c>
      <c r="P63" s="170" t="s">
        <v>44</v>
      </c>
      <c r="Q63" s="63">
        <f t="shared" si="33"/>
        <v>0</v>
      </c>
      <c r="R63" s="170" t="s">
        <v>44</v>
      </c>
      <c r="S63" s="63">
        <f t="shared" si="34"/>
        <v>0</v>
      </c>
      <c r="T63" s="170" t="s">
        <v>44</v>
      </c>
      <c r="U63" s="63">
        <f t="shared" si="35"/>
        <v>0</v>
      </c>
      <c r="V63" s="170" t="s">
        <v>44</v>
      </c>
      <c r="W63" s="63">
        <f t="shared" si="36"/>
        <v>0</v>
      </c>
      <c r="X63" s="56"/>
    </row>
    <row r="64" spans="1:24" s="12" customFormat="1" ht="15" customHeight="1" x14ac:dyDescent="0.2">
      <c r="A64" s="93"/>
      <c r="B64" s="106" t="str">
        <f>'Eval 1'!B64</f>
        <v>Able to read shooter</v>
      </c>
      <c r="C64" s="104"/>
      <c r="D64" s="166" t="s">
        <v>44</v>
      </c>
      <c r="E64" s="63">
        <f t="shared" si="28"/>
        <v>0</v>
      </c>
      <c r="F64" s="168" t="s">
        <v>44</v>
      </c>
      <c r="G64" s="63">
        <f t="shared" si="28"/>
        <v>0</v>
      </c>
      <c r="H64" s="170" t="s">
        <v>44</v>
      </c>
      <c r="I64" s="63">
        <f t="shared" si="29"/>
        <v>0</v>
      </c>
      <c r="J64" s="170" t="s">
        <v>44</v>
      </c>
      <c r="K64" s="63">
        <f t="shared" si="30"/>
        <v>0</v>
      </c>
      <c r="L64" s="170" t="s">
        <v>44</v>
      </c>
      <c r="M64" s="63">
        <f t="shared" si="31"/>
        <v>0</v>
      </c>
      <c r="N64" s="170" t="s">
        <v>44</v>
      </c>
      <c r="O64" s="63">
        <f t="shared" si="32"/>
        <v>0</v>
      </c>
      <c r="P64" s="170" t="s">
        <v>44</v>
      </c>
      <c r="Q64" s="63">
        <f t="shared" si="33"/>
        <v>0</v>
      </c>
      <c r="R64" s="170" t="s">
        <v>44</v>
      </c>
      <c r="S64" s="63">
        <f t="shared" si="34"/>
        <v>0</v>
      </c>
      <c r="T64" s="170" t="s">
        <v>44</v>
      </c>
      <c r="U64" s="63">
        <f t="shared" si="35"/>
        <v>0</v>
      </c>
      <c r="V64" s="170" t="s">
        <v>44</v>
      </c>
      <c r="W64" s="63">
        <f t="shared" si="36"/>
        <v>0</v>
      </c>
      <c r="X64" s="56"/>
    </row>
    <row r="65" spans="1:27" s="12" customFormat="1" ht="15" customHeight="1" thickBot="1" x14ac:dyDescent="0.25">
      <c r="A65" s="107"/>
      <c r="B65" s="113" t="str">
        <f>'Eval 1'!B65</f>
        <v>Finds puck in scramble</v>
      </c>
      <c r="C65" s="104"/>
      <c r="D65" s="166" t="s">
        <v>44</v>
      </c>
      <c r="E65" s="63">
        <f t="shared" si="28"/>
        <v>0</v>
      </c>
      <c r="F65" s="168" t="s">
        <v>44</v>
      </c>
      <c r="G65" s="63">
        <f t="shared" si="28"/>
        <v>0</v>
      </c>
      <c r="H65" s="170" t="s">
        <v>44</v>
      </c>
      <c r="I65" s="63">
        <f t="shared" si="29"/>
        <v>0</v>
      </c>
      <c r="J65" s="170" t="s">
        <v>44</v>
      </c>
      <c r="K65" s="63">
        <f t="shared" si="30"/>
        <v>0</v>
      </c>
      <c r="L65" s="170" t="s">
        <v>44</v>
      </c>
      <c r="M65" s="63">
        <f t="shared" si="31"/>
        <v>0</v>
      </c>
      <c r="N65" s="170" t="s">
        <v>44</v>
      </c>
      <c r="O65" s="63">
        <f t="shared" si="32"/>
        <v>0</v>
      </c>
      <c r="P65" s="170" t="s">
        <v>44</v>
      </c>
      <c r="Q65" s="63">
        <f t="shared" si="33"/>
        <v>0</v>
      </c>
      <c r="R65" s="170" t="s">
        <v>44</v>
      </c>
      <c r="S65" s="63">
        <f t="shared" si="34"/>
        <v>0</v>
      </c>
      <c r="T65" s="170" t="s">
        <v>44</v>
      </c>
      <c r="U65" s="63">
        <f t="shared" si="35"/>
        <v>0</v>
      </c>
      <c r="V65" s="170" t="s">
        <v>44</v>
      </c>
      <c r="W65" s="63">
        <f t="shared" si="36"/>
        <v>0</v>
      </c>
      <c r="X65" s="56"/>
    </row>
    <row r="66" spans="1:27" s="12" customFormat="1" ht="15" customHeight="1" x14ac:dyDescent="0.2">
      <c r="A66" s="94" t="str">
        <f>'Eval 1'!A66</f>
        <v>Consistency</v>
      </c>
      <c r="B66" s="109" t="str">
        <f>'Eval 1'!B66</f>
        <v>Able to make key saves</v>
      </c>
      <c r="C66" s="104"/>
      <c r="D66" s="166" t="s">
        <v>44</v>
      </c>
      <c r="E66" s="63">
        <f t="shared" si="28"/>
        <v>0</v>
      </c>
      <c r="F66" s="168" t="s">
        <v>44</v>
      </c>
      <c r="G66" s="63">
        <f t="shared" si="28"/>
        <v>0</v>
      </c>
      <c r="H66" s="170" t="s">
        <v>44</v>
      </c>
      <c r="I66" s="63">
        <f t="shared" si="29"/>
        <v>0</v>
      </c>
      <c r="J66" s="170" t="s">
        <v>44</v>
      </c>
      <c r="K66" s="63">
        <f t="shared" si="30"/>
        <v>0</v>
      </c>
      <c r="L66" s="170" t="s">
        <v>44</v>
      </c>
      <c r="M66" s="63">
        <f t="shared" si="31"/>
        <v>0</v>
      </c>
      <c r="N66" s="170" t="s">
        <v>44</v>
      </c>
      <c r="O66" s="63">
        <f t="shared" si="32"/>
        <v>0</v>
      </c>
      <c r="P66" s="170" t="s">
        <v>44</v>
      </c>
      <c r="Q66" s="63">
        <f t="shared" si="33"/>
        <v>0</v>
      </c>
      <c r="R66" s="170" t="s">
        <v>44</v>
      </c>
      <c r="S66" s="63">
        <f t="shared" si="34"/>
        <v>0</v>
      </c>
      <c r="T66" s="170" t="s">
        <v>44</v>
      </c>
      <c r="U66" s="63">
        <f t="shared" si="35"/>
        <v>0</v>
      </c>
      <c r="V66" s="170" t="s">
        <v>44</v>
      </c>
      <c r="W66" s="63">
        <f t="shared" si="36"/>
        <v>0</v>
      </c>
      <c r="X66" s="56"/>
    </row>
    <row r="67" spans="1:27" s="12" customFormat="1" ht="15" customHeight="1" thickBot="1" x14ac:dyDescent="0.25">
      <c r="A67" s="107"/>
      <c r="B67" s="111" t="str">
        <f>'Eval 1'!B67</f>
        <v>Able to perform in pressure situations</v>
      </c>
      <c r="C67" s="104"/>
      <c r="D67" s="166" t="s">
        <v>44</v>
      </c>
      <c r="E67" s="63">
        <f t="shared" si="28"/>
        <v>0</v>
      </c>
      <c r="F67" s="168" t="s">
        <v>44</v>
      </c>
      <c r="G67" s="63">
        <f t="shared" si="28"/>
        <v>0</v>
      </c>
      <c r="H67" s="170" t="s">
        <v>44</v>
      </c>
      <c r="I67" s="63">
        <f t="shared" si="29"/>
        <v>0</v>
      </c>
      <c r="J67" s="170" t="s">
        <v>44</v>
      </c>
      <c r="K67" s="63">
        <f t="shared" si="30"/>
        <v>0</v>
      </c>
      <c r="L67" s="170" t="s">
        <v>44</v>
      </c>
      <c r="M67" s="63">
        <f t="shared" si="31"/>
        <v>0</v>
      </c>
      <c r="N67" s="170" t="s">
        <v>44</v>
      </c>
      <c r="O67" s="63">
        <f t="shared" si="32"/>
        <v>0</v>
      </c>
      <c r="P67" s="170" t="s">
        <v>44</v>
      </c>
      <c r="Q67" s="63">
        <f t="shared" si="33"/>
        <v>0</v>
      </c>
      <c r="R67" s="170" t="s">
        <v>44</v>
      </c>
      <c r="S67" s="63">
        <f t="shared" si="34"/>
        <v>0</v>
      </c>
      <c r="T67" s="170" t="s">
        <v>44</v>
      </c>
      <c r="U67" s="63">
        <f t="shared" si="35"/>
        <v>0</v>
      </c>
      <c r="V67" s="170" t="s">
        <v>44</v>
      </c>
      <c r="W67" s="63">
        <f t="shared" si="36"/>
        <v>0</v>
      </c>
      <c r="X67" s="56"/>
    </row>
    <row r="68" spans="1:27" s="12" customFormat="1" ht="15" customHeight="1" x14ac:dyDescent="0.2">
      <c r="A68" s="94" t="str">
        <f>'Eval 1'!A68</f>
        <v>Confidence</v>
      </c>
      <c r="B68" s="108" t="str">
        <f>'Eval 1'!B68</f>
        <v>Displays an ‘in charge’ attitude</v>
      </c>
      <c r="C68" s="104"/>
      <c r="D68" s="166" t="s">
        <v>44</v>
      </c>
      <c r="E68" s="63">
        <f t="shared" si="28"/>
        <v>0</v>
      </c>
      <c r="F68" s="168" t="s">
        <v>44</v>
      </c>
      <c r="G68" s="63">
        <f t="shared" si="28"/>
        <v>0</v>
      </c>
      <c r="H68" s="170" t="s">
        <v>44</v>
      </c>
      <c r="I68" s="63">
        <f t="shared" si="29"/>
        <v>0</v>
      </c>
      <c r="J68" s="170" t="s">
        <v>44</v>
      </c>
      <c r="K68" s="63">
        <f t="shared" si="30"/>
        <v>0</v>
      </c>
      <c r="L68" s="170" t="s">
        <v>44</v>
      </c>
      <c r="M68" s="63">
        <f t="shared" si="31"/>
        <v>0</v>
      </c>
      <c r="N68" s="170" t="s">
        <v>44</v>
      </c>
      <c r="O68" s="63">
        <f t="shared" si="32"/>
        <v>0</v>
      </c>
      <c r="P68" s="170" t="s">
        <v>44</v>
      </c>
      <c r="Q68" s="63">
        <f t="shared" si="33"/>
        <v>0</v>
      </c>
      <c r="R68" s="170" t="s">
        <v>44</v>
      </c>
      <c r="S68" s="63">
        <f t="shared" si="34"/>
        <v>0</v>
      </c>
      <c r="T68" s="170" t="s">
        <v>44</v>
      </c>
      <c r="U68" s="63">
        <f t="shared" si="35"/>
        <v>0</v>
      </c>
      <c r="V68" s="170" t="s">
        <v>44</v>
      </c>
      <c r="W68" s="63">
        <f t="shared" si="36"/>
        <v>0</v>
      </c>
      <c r="X68" s="56"/>
    </row>
    <row r="69" spans="1:27" s="12" customFormat="1" ht="15" customHeight="1" thickBot="1" x14ac:dyDescent="0.25">
      <c r="A69" s="107"/>
      <c r="B69" s="113" t="str">
        <f>'Eval 1'!B69</f>
        <v>Positive mental attitude at all times</v>
      </c>
      <c r="C69" s="104"/>
      <c r="D69" s="166" t="s">
        <v>44</v>
      </c>
      <c r="E69" s="63">
        <f t="shared" si="28"/>
        <v>0</v>
      </c>
      <c r="F69" s="168" t="s">
        <v>44</v>
      </c>
      <c r="G69" s="63">
        <f t="shared" si="28"/>
        <v>0</v>
      </c>
      <c r="H69" s="170" t="s">
        <v>44</v>
      </c>
      <c r="I69" s="63">
        <f t="shared" si="29"/>
        <v>0</v>
      </c>
      <c r="J69" s="170" t="s">
        <v>44</v>
      </c>
      <c r="K69" s="63">
        <f t="shared" si="30"/>
        <v>0</v>
      </c>
      <c r="L69" s="170" t="s">
        <v>44</v>
      </c>
      <c r="M69" s="63">
        <f t="shared" si="31"/>
        <v>0</v>
      </c>
      <c r="N69" s="170" t="s">
        <v>44</v>
      </c>
      <c r="O69" s="63">
        <f t="shared" si="32"/>
        <v>0</v>
      </c>
      <c r="P69" s="170" t="s">
        <v>44</v>
      </c>
      <c r="Q69" s="63">
        <f t="shared" si="33"/>
        <v>0</v>
      </c>
      <c r="R69" s="170" t="s">
        <v>44</v>
      </c>
      <c r="S69" s="63">
        <f t="shared" si="34"/>
        <v>0</v>
      </c>
      <c r="T69" s="170" t="s">
        <v>44</v>
      </c>
      <c r="U69" s="63">
        <f t="shared" si="35"/>
        <v>0</v>
      </c>
      <c r="V69" s="170" t="s">
        <v>44</v>
      </c>
      <c r="W69" s="63">
        <f t="shared" si="36"/>
        <v>0</v>
      </c>
      <c r="X69" s="56"/>
    </row>
    <row r="70" spans="1:27" s="12" customFormat="1" ht="15" customHeight="1" x14ac:dyDescent="0.2">
      <c r="A70" s="94" t="str">
        <f>'Eval 1'!A70</f>
        <v>Desire</v>
      </c>
      <c r="B70" s="109" t="str">
        <f>'Eval 1'!B70</f>
        <v>Size of heart</v>
      </c>
      <c r="C70" s="104"/>
      <c r="D70" s="166" t="s">
        <v>44</v>
      </c>
      <c r="E70" s="63">
        <f t="shared" si="28"/>
        <v>0</v>
      </c>
      <c r="F70" s="168" t="s">
        <v>44</v>
      </c>
      <c r="G70" s="63">
        <f t="shared" si="28"/>
        <v>0</v>
      </c>
      <c r="H70" s="170" t="s">
        <v>44</v>
      </c>
      <c r="I70" s="63">
        <f t="shared" si="29"/>
        <v>0</v>
      </c>
      <c r="J70" s="170" t="s">
        <v>44</v>
      </c>
      <c r="K70" s="63">
        <f t="shared" si="30"/>
        <v>0</v>
      </c>
      <c r="L70" s="170" t="s">
        <v>44</v>
      </c>
      <c r="M70" s="63">
        <f t="shared" si="31"/>
        <v>0</v>
      </c>
      <c r="N70" s="170" t="s">
        <v>44</v>
      </c>
      <c r="O70" s="63">
        <f t="shared" si="32"/>
        <v>0</v>
      </c>
      <c r="P70" s="170" t="s">
        <v>44</v>
      </c>
      <c r="Q70" s="63">
        <f t="shared" si="33"/>
        <v>0</v>
      </c>
      <c r="R70" s="170" t="s">
        <v>44</v>
      </c>
      <c r="S70" s="63">
        <f t="shared" si="34"/>
        <v>0</v>
      </c>
      <c r="T70" s="170" t="s">
        <v>44</v>
      </c>
      <c r="U70" s="63">
        <f t="shared" si="35"/>
        <v>0</v>
      </c>
      <c r="V70" s="170" t="s">
        <v>44</v>
      </c>
      <c r="W70" s="63">
        <f t="shared" si="36"/>
        <v>0</v>
      </c>
      <c r="X70" s="56"/>
    </row>
    <row r="71" spans="1:27" s="12" customFormat="1" ht="15" customHeight="1" x14ac:dyDescent="0.2">
      <c r="A71" s="93"/>
      <c r="B71" s="110" t="str">
        <f>'Eval 1'!B71</f>
        <v>Constant desire to excel in all situations</v>
      </c>
      <c r="C71" s="104"/>
      <c r="D71" s="166" t="s">
        <v>44</v>
      </c>
      <c r="E71" s="63">
        <f t="shared" si="28"/>
        <v>0</v>
      </c>
      <c r="F71" s="168" t="s">
        <v>44</v>
      </c>
      <c r="G71" s="63">
        <f t="shared" si="28"/>
        <v>0</v>
      </c>
      <c r="H71" s="170" t="s">
        <v>44</v>
      </c>
      <c r="I71" s="63">
        <f t="shared" si="29"/>
        <v>0</v>
      </c>
      <c r="J71" s="170" t="s">
        <v>44</v>
      </c>
      <c r="K71" s="63">
        <f t="shared" si="30"/>
        <v>0</v>
      </c>
      <c r="L71" s="170" t="s">
        <v>44</v>
      </c>
      <c r="M71" s="63">
        <f t="shared" si="31"/>
        <v>0</v>
      </c>
      <c r="N71" s="170" t="s">
        <v>44</v>
      </c>
      <c r="O71" s="63">
        <f t="shared" si="32"/>
        <v>0</v>
      </c>
      <c r="P71" s="170" t="s">
        <v>44</v>
      </c>
      <c r="Q71" s="63">
        <f t="shared" si="33"/>
        <v>0</v>
      </c>
      <c r="R71" s="170" t="s">
        <v>44</v>
      </c>
      <c r="S71" s="63">
        <f t="shared" si="34"/>
        <v>0</v>
      </c>
      <c r="T71" s="170" t="s">
        <v>44</v>
      </c>
      <c r="U71" s="63">
        <f t="shared" si="35"/>
        <v>0</v>
      </c>
      <c r="V71" s="170" t="s">
        <v>44</v>
      </c>
      <c r="W71" s="63">
        <f t="shared" si="36"/>
        <v>0</v>
      </c>
      <c r="X71" s="56"/>
    </row>
    <row r="72" spans="1:27" s="12" customFormat="1" ht="15" customHeight="1" x14ac:dyDescent="0.2">
      <c r="A72" s="93"/>
      <c r="B72" s="110" t="str">
        <f>'Eval 1'!B72</f>
        <v>Constant work ethic in practices</v>
      </c>
      <c r="C72" s="104"/>
      <c r="D72" s="166" t="s">
        <v>44</v>
      </c>
      <c r="E72" s="63">
        <f t="shared" si="28"/>
        <v>0</v>
      </c>
      <c r="F72" s="168" t="s">
        <v>44</v>
      </c>
      <c r="G72" s="63">
        <f t="shared" si="28"/>
        <v>0</v>
      </c>
      <c r="H72" s="170" t="s">
        <v>44</v>
      </c>
      <c r="I72" s="63">
        <f t="shared" si="29"/>
        <v>0</v>
      </c>
      <c r="J72" s="170" t="s">
        <v>44</v>
      </c>
      <c r="K72" s="63">
        <f t="shared" si="30"/>
        <v>0</v>
      </c>
      <c r="L72" s="170" t="s">
        <v>44</v>
      </c>
      <c r="M72" s="63">
        <f t="shared" si="31"/>
        <v>0</v>
      </c>
      <c r="N72" s="170" t="s">
        <v>44</v>
      </c>
      <c r="O72" s="63">
        <f t="shared" si="32"/>
        <v>0</v>
      </c>
      <c r="P72" s="170" t="s">
        <v>44</v>
      </c>
      <c r="Q72" s="63">
        <f t="shared" si="33"/>
        <v>0</v>
      </c>
      <c r="R72" s="170" t="s">
        <v>44</v>
      </c>
      <c r="S72" s="63">
        <f t="shared" si="34"/>
        <v>0</v>
      </c>
      <c r="T72" s="170" t="s">
        <v>44</v>
      </c>
      <c r="U72" s="63">
        <f t="shared" si="35"/>
        <v>0</v>
      </c>
      <c r="V72" s="170" t="s">
        <v>44</v>
      </c>
      <c r="W72" s="63">
        <f t="shared" si="36"/>
        <v>0</v>
      </c>
      <c r="X72" s="56"/>
    </row>
    <row r="73" spans="1:27" s="12" customFormat="1" ht="15" customHeight="1" thickBot="1" x14ac:dyDescent="0.25">
      <c r="A73" s="107"/>
      <c r="B73" s="111" t="str">
        <f>'Eval 1'!B73</f>
        <v>Never gives up / battles for pucks</v>
      </c>
      <c r="C73" s="104"/>
      <c r="D73" s="166" t="s">
        <v>44</v>
      </c>
      <c r="E73" s="63">
        <f t="shared" si="28"/>
        <v>0</v>
      </c>
      <c r="F73" s="168" t="s">
        <v>44</v>
      </c>
      <c r="G73" s="63">
        <f t="shared" si="28"/>
        <v>0</v>
      </c>
      <c r="H73" s="170" t="s">
        <v>44</v>
      </c>
      <c r="I73" s="63">
        <f t="shared" si="29"/>
        <v>0</v>
      </c>
      <c r="J73" s="170" t="s">
        <v>44</v>
      </c>
      <c r="K73" s="63">
        <f t="shared" si="30"/>
        <v>0</v>
      </c>
      <c r="L73" s="170" t="s">
        <v>44</v>
      </c>
      <c r="M73" s="63">
        <f t="shared" si="31"/>
        <v>0</v>
      </c>
      <c r="N73" s="170" t="s">
        <v>44</v>
      </c>
      <c r="O73" s="63">
        <f t="shared" si="32"/>
        <v>0</v>
      </c>
      <c r="P73" s="170" t="s">
        <v>44</v>
      </c>
      <c r="Q73" s="63">
        <f t="shared" si="33"/>
        <v>0</v>
      </c>
      <c r="R73" s="170" t="s">
        <v>44</v>
      </c>
      <c r="S73" s="63">
        <f t="shared" si="34"/>
        <v>0</v>
      </c>
      <c r="T73" s="170" t="s">
        <v>44</v>
      </c>
      <c r="U73" s="63">
        <f t="shared" si="35"/>
        <v>0</v>
      </c>
      <c r="V73" s="170" t="s">
        <v>44</v>
      </c>
      <c r="W73" s="63">
        <f t="shared" si="36"/>
        <v>0</v>
      </c>
      <c r="X73" s="56"/>
    </row>
    <row r="74" spans="1:27" s="12" customFormat="1" ht="15" customHeight="1" x14ac:dyDescent="0.2">
      <c r="A74" s="94" t="str">
        <f>'Eval 1'!A74</f>
        <v>Discipline</v>
      </c>
      <c r="B74" s="109" t="str">
        <f>'Eval 1'!B74</f>
        <v>Controls temper</v>
      </c>
      <c r="C74" s="104"/>
      <c r="D74" s="166" t="s">
        <v>44</v>
      </c>
      <c r="E74" s="63">
        <f t="shared" si="28"/>
        <v>0</v>
      </c>
      <c r="F74" s="168" t="s">
        <v>44</v>
      </c>
      <c r="G74" s="63">
        <f t="shared" si="28"/>
        <v>0</v>
      </c>
      <c r="H74" s="170" t="s">
        <v>44</v>
      </c>
      <c r="I74" s="63">
        <f t="shared" si="29"/>
        <v>0</v>
      </c>
      <c r="J74" s="170" t="s">
        <v>44</v>
      </c>
      <c r="K74" s="63">
        <f t="shared" si="30"/>
        <v>0</v>
      </c>
      <c r="L74" s="170" t="s">
        <v>44</v>
      </c>
      <c r="M74" s="63">
        <f t="shared" si="31"/>
        <v>0</v>
      </c>
      <c r="N74" s="170" t="s">
        <v>44</v>
      </c>
      <c r="O74" s="63">
        <f t="shared" si="32"/>
        <v>0</v>
      </c>
      <c r="P74" s="170" t="s">
        <v>44</v>
      </c>
      <c r="Q74" s="63">
        <f t="shared" si="33"/>
        <v>0</v>
      </c>
      <c r="R74" s="170" t="s">
        <v>44</v>
      </c>
      <c r="S74" s="63">
        <f t="shared" si="34"/>
        <v>0</v>
      </c>
      <c r="T74" s="170" t="s">
        <v>44</v>
      </c>
      <c r="U74" s="63">
        <f t="shared" si="35"/>
        <v>0</v>
      </c>
      <c r="V74" s="170" t="s">
        <v>44</v>
      </c>
      <c r="W74" s="63">
        <f t="shared" si="36"/>
        <v>0</v>
      </c>
      <c r="X74" s="56"/>
    </row>
    <row r="75" spans="1:27" s="12" customFormat="1" ht="15" customHeight="1" thickBot="1" x14ac:dyDescent="0.25">
      <c r="A75" s="107"/>
      <c r="B75" s="111" t="str">
        <f>'Eval 1'!B75</f>
        <v>On time and organized</v>
      </c>
      <c r="C75" s="104"/>
      <c r="D75" s="166" t="s">
        <v>44</v>
      </c>
      <c r="E75" s="63">
        <f t="shared" si="28"/>
        <v>0</v>
      </c>
      <c r="F75" s="168" t="s">
        <v>44</v>
      </c>
      <c r="G75" s="63">
        <f t="shared" si="28"/>
        <v>0</v>
      </c>
      <c r="H75" s="170" t="s">
        <v>44</v>
      </c>
      <c r="I75" s="63">
        <f t="shared" si="29"/>
        <v>0</v>
      </c>
      <c r="J75" s="170" t="s">
        <v>44</v>
      </c>
      <c r="K75" s="63">
        <f t="shared" si="30"/>
        <v>0</v>
      </c>
      <c r="L75" s="170" t="s">
        <v>44</v>
      </c>
      <c r="M75" s="63">
        <f t="shared" si="31"/>
        <v>0</v>
      </c>
      <c r="N75" s="170" t="s">
        <v>44</v>
      </c>
      <c r="O75" s="63">
        <f t="shared" si="32"/>
        <v>0</v>
      </c>
      <c r="P75" s="170" t="s">
        <v>44</v>
      </c>
      <c r="Q75" s="63">
        <f t="shared" si="33"/>
        <v>0</v>
      </c>
      <c r="R75" s="170" t="s">
        <v>44</v>
      </c>
      <c r="S75" s="63">
        <f t="shared" si="34"/>
        <v>0</v>
      </c>
      <c r="T75" s="170" t="s">
        <v>44</v>
      </c>
      <c r="U75" s="63">
        <f t="shared" si="35"/>
        <v>0</v>
      </c>
      <c r="V75" s="170" t="s">
        <v>44</v>
      </c>
      <c r="W75" s="63">
        <f t="shared" si="36"/>
        <v>0</v>
      </c>
      <c r="X75" s="56"/>
    </row>
    <row r="76" spans="1:27" s="12" customFormat="1" ht="15" customHeight="1" thickBot="1" x14ac:dyDescent="0.25">
      <c r="A76" s="112" t="str">
        <f>'Eval 1'!A76</f>
        <v>Communication</v>
      </c>
      <c r="B76" s="114" t="str">
        <f>'Eval 1'!B76</f>
        <v>Communication</v>
      </c>
      <c r="C76" s="104"/>
      <c r="D76" s="166" t="s">
        <v>44</v>
      </c>
      <c r="E76" s="63">
        <f t="shared" ref="E76:G77" si="37">IF(D76=0,0)+IF(D76=1,1)+IF(D76=2,2)+IF(D76=3,3)+IF(D76=4,4)+IF(D76=5,5)</f>
        <v>0</v>
      </c>
      <c r="F76" s="168" t="s">
        <v>44</v>
      </c>
      <c r="G76" s="63">
        <f t="shared" si="37"/>
        <v>0</v>
      </c>
      <c r="H76" s="170" t="s">
        <v>44</v>
      </c>
      <c r="I76" s="63">
        <f t="shared" si="29"/>
        <v>0</v>
      </c>
      <c r="J76" s="170" t="s">
        <v>44</v>
      </c>
      <c r="K76" s="63">
        <f t="shared" si="30"/>
        <v>0</v>
      </c>
      <c r="L76" s="170" t="s">
        <v>44</v>
      </c>
      <c r="M76" s="63">
        <f t="shared" si="31"/>
        <v>0</v>
      </c>
      <c r="N76" s="170" t="s">
        <v>44</v>
      </c>
      <c r="O76" s="63">
        <f t="shared" si="32"/>
        <v>0</v>
      </c>
      <c r="P76" s="170" t="s">
        <v>44</v>
      </c>
      <c r="Q76" s="63">
        <f t="shared" si="33"/>
        <v>0</v>
      </c>
      <c r="R76" s="170" t="s">
        <v>44</v>
      </c>
      <c r="S76" s="63">
        <f t="shared" si="34"/>
        <v>0</v>
      </c>
      <c r="T76" s="170" t="s">
        <v>44</v>
      </c>
      <c r="U76" s="63">
        <f t="shared" si="35"/>
        <v>0</v>
      </c>
      <c r="V76" s="170" t="s">
        <v>44</v>
      </c>
      <c r="W76" s="63">
        <f t="shared" si="36"/>
        <v>0</v>
      </c>
      <c r="X76" s="56"/>
    </row>
    <row r="77" spans="1:27" s="12" customFormat="1" ht="15" customHeight="1" thickBot="1" x14ac:dyDescent="0.25">
      <c r="A77" s="112" t="str">
        <f>'Eval 1'!A77</f>
        <v>Coachability</v>
      </c>
      <c r="B77" s="114" t="str">
        <f>'Eval 1'!B77</f>
        <v>Coachability</v>
      </c>
      <c r="C77" s="104"/>
      <c r="D77" s="172" t="s">
        <v>44</v>
      </c>
      <c r="E77" s="63">
        <f t="shared" si="37"/>
        <v>0</v>
      </c>
      <c r="F77" s="173" t="s">
        <v>44</v>
      </c>
      <c r="G77" s="63">
        <f t="shared" si="37"/>
        <v>0</v>
      </c>
      <c r="H77" s="174" t="s">
        <v>44</v>
      </c>
      <c r="I77" s="63">
        <f t="shared" si="29"/>
        <v>0</v>
      </c>
      <c r="J77" s="174" t="s">
        <v>44</v>
      </c>
      <c r="K77" s="63">
        <f t="shared" si="30"/>
        <v>0</v>
      </c>
      <c r="L77" s="174" t="s">
        <v>44</v>
      </c>
      <c r="M77" s="63">
        <f t="shared" si="31"/>
        <v>0</v>
      </c>
      <c r="N77" s="174" t="s">
        <v>44</v>
      </c>
      <c r="O77" s="63">
        <f t="shared" si="32"/>
        <v>0</v>
      </c>
      <c r="P77" s="174" t="s">
        <v>44</v>
      </c>
      <c r="Q77" s="63">
        <f t="shared" si="33"/>
        <v>0</v>
      </c>
      <c r="R77" s="174" t="s">
        <v>44</v>
      </c>
      <c r="S77" s="63">
        <f t="shared" si="34"/>
        <v>0</v>
      </c>
      <c r="T77" s="174" t="s">
        <v>44</v>
      </c>
      <c r="U77" s="63">
        <f t="shared" si="35"/>
        <v>0</v>
      </c>
      <c r="V77" s="174" t="s">
        <v>44</v>
      </c>
      <c r="W77" s="63">
        <f t="shared" si="36"/>
        <v>0</v>
      </c>
      <c r="X77" s="56"/>
    </row>
    <row r="78" spans="1:27" s="12" customFormat="1" ht="20.100000000000001" hidden="1" customHeight="1" thickBot="1" x14ac:dyDescent="0.25">
      <c r="B78" s="117"/>
      <c r="C78" s="59"/>
      <c r="D78" s="198">
        <f>IF(ISERROR(AVERAGE(E10:E77)),"",AVERAGE(E10:E77))</f>
        <v>0</v>
      </c>
      <c r="E78" s="199"/>
      <c r="F78" s="198">
        <f>IF(ISERROR(AVERAGE(G10:G77)),"",AVERAGE(G10:G77))</f>
        <v>0</v>
      </c>
      <c r="G78" s="199"/>
      <c r="H78" s="198">
        <f>IF(ISERROR(AVERAGE(I10:I77)),"",AVERAGE(I10:I77))</f>
        <v>0</v>
      </c>
      <c r="I78" s="199"/>
      <c r="J78" s="198">
        <f>IF(ISERROR(AVERAGE(K10:K77)),"",AVERAGE(K10:K77))</f>
        <v>0</v>
      </c>
      <c r="K78" s="199"/>
      <c r="L78" s="198">
        <f>IF(ISERROR(AVERAGE(M10:M77)),"",AVERAGE(M10:M77))</f>
        <v>0</v>
      </c>
      <c r="M78" s="199"/>
      <c r="N78" s="198">
        <f>IF(ISERROR(AVERAGE(O10:O77)),"",AVERAGE(O10:O77))</f>
        <v>0</v>
      </c>
      <c r="O78" s="199"/>
      <c r="P78" s="198">
        <f>IF(ISERROR(AVERAGE(Q10:Q77)),"",AVERAGE(Q10:Q77))</f>
        <v>0</v>
      </c>
      <c r="Q78" s="199"/>
      <c r="R78" s="198">
        <f>IF(ISERROR(AVERAGE(S10:S77)),"",AVERAGE(S10:S77))</f>
        <v>0</v>
      </c>
      <c r="S78" s="199"/>
      <c r="T78" s="198">
        <f>IF(ISERROR(AVERAGE(U10:U77)),"",AVERAGE(U10:U77))</f>
        <v>0</v>
      </c>
      <c r="U78" s="199"/>
      <c r="V78" s="198">
        <f>IF(ISERROR(AVERAGE(W10:W77)),"",AVERAGE(W10:W77))</f>
        <v>0</v>
      </c>
      <c r="W78" s="199"/>
      <c r="X78" s="56"/>
    </row>
    <row r="79" spans="1:27" s="12" customFormat="1" ht="15" customHeight="1" thickBot="1" x14ac:dyDescent="0.25">
      <c r="A79" s="203" t="s">
        <v>117</v>
      </c>
      <c r="B79" s="204"/>
      <c r="C79" s="59"/>
      <c r="D79" s="205"/>
      <c r="E79" s="206"/>
      <c r="F79" s="205"/>
      <c r="G79" s="206"/>
      <c r="H79" s="205"/>
      <c r="I79" s="206"/>
      <c r="J79" s="205"/>
      <c r="K79" s="206"/>
      <c r="L79" s="205"/>
      <c r="M79" s="206"/>
      <c r="N79" s="205"/>
      <c r="O79" s="206"/>
      <c r="P79" s="205"/>
      <c r="Q79" s="206"/>
      <c r="R79" s="205"/>
      <c r="S79" s="206"/>
      <c r="T79" s="205"/>
      <c r="U79" s="206"/>
      <c r="V79" s="205"/>
      <c r="W79" s="206"/>
      <c r="X79" s="56"/>
    </row>
    <row r="80" spans="1:27" s="12" customFormat="1" ht="15" customHeight="1" thickBot="1" x14ac:dyDescent="0.25">
      <c r="A80" s="203" t="s">
        <v>118</v>
      </c>
      <c r="B80" s="204"/>
      <c r="C80" s="59"/>
      <c r="D80" s="205"/>
      <c r="E80" s="206"/>
      <c r="F80" s="205"/>
      <c r="G80" s="206"/>
      <c r="H80" s="205"/>
      <c r="I80" s="206"/>
      <c r="J80" s="205"/>
      <c r="K80" s="206"/>
      <c r="L80" s="205"/>
      <c r="M80" s="206"/>
      <c r="N80" s="205"/>
      <c r="O80" s="206"/>
      <c r="P80" s="205"/>
      <c r="Q80" s="206"/>
      <c r="R80" s="205"/>
      <c r="S80" s="206"/>
      <c r="T80" s="205"/>
      <c r="U80" s="206"/>
      <c r="V80" s="205"/>
      <c r="W80" s="206"/>
      <c r="X80" s="56"/>
      <c r="AA80" s="132" t="s">
        <v>119</v>
      </c>
    </row>
    <row r="81" spans="1:27" s="12" customFormat="1" ht="15" customHeight="1" thickBot="1" x14ac:dyDescent="0.25">
      <c r="A81" s="180"/>
      <c r="B81" s="182" t="s">
        <v>125</v>
      </c>
      <c r="C81" s="181"/>
      <c r="D81" s="209">
        <f>SUM(E10:E22)+SUM(E24:E38)+SUM(E40:E57)+SUM(E59:E77)</f>
        <v>0</v>
      </c>
      <c r="E81" s="210"/>
      <c r="F81" s="209">
        <f t="shared" ref="F81" si="38">SUM(G10:G22)+SUM(G24:G38)+SUM(G40:G57)+SUM(G59:G77)</f>
        <v>0</v>
      </c>
      <c r="G81" s="210"/>
      <c r="H81" s="209">
        <f t="shared" ref="H81" si="39">SUM(I10:I22)+SUM(I24:I38)+SUM(I40:I57)+SUM(I59:I77)</f>
        <v>0</v>
      </c>
      <c r="I81" s="210"/>
      <c r="J81" s="209">
        <f t="shared" ref="J81" si="40">SUM(K10:K22)+SUM(K24:K38)+SUM(K40:K57)+SUM(K59:K77)</f>
        <v>0</v>
      </c>
      <c r="K81" s="210"/>
      <c r="L81" s="209">
        <f t="shared" ref="L81" si="41">SUM(M10:M22)+SUM(M24:M38)+SUM(M40:M57)+SUM(M59:M77)</f>
        <v>0</v>
      </c>
      <c r="M81" s="210"/>
      <c r="N81" s="209">
        <f t="shared" ref="N81" si="42">SUM(O10:O22)+SUM(O24:O38)+SUM(O40:O57)+SUM(O59:O77)</f>
        <v>0</v>
      </c>
      <c r="O81" s="210"/>
      <c r="P81" s="209">
        <f t="shared" ref="P81" si="43">SUM(Q10:Q22)+SUM(Q24:Q38)+SUM(Q40:Q57)+SUM(Q59:Q77)</f>
        <v>0</v>
      </c>
      <c r="Q81" s="210"/>
      <c r="R81" s="209">
        <f t="shared" ref="R81" si="44">SUM(S10:S22)+SUM(S24:S38)+SUM(S40:S57)+SUM(S59:S77)</f>
        <v>0</v>
      </c>
      <c r="S81" s="210"/>
      <c r="T81" s="209">
        <f t="shared" ref="T81" si="45">SUM(U10:U22)+SUM(U24:U38)+SUM(U40:U57)+SUM(U59:U77)</f>
        <v>0</v>
      </c>
      <c r="U81" s="210"/>
      <c r="V81" s="209">
        <f t="shared" ref="V81" si="46">SUM(W10:W22)+SUM(W24:W38)+SUM(W40:W57)+SUM(W59:W77)</f>
        <v>0</v>
      </c>
      <c r="W81" s="210"/>
      <c r="X81" s="56"/>
      <c r="AA81" s="132"/>
    </row>
    <row r="82" spans="1:27" s="12" customFormat="1" ht="15" customHeight="1" thickBot="1" x14ac:dyDescent="0.25">
      <c r="A82" s="207" t="s">
        <v>49</v>
      </c>
      <c r="B82" s="208"/>
      <c r="C82" s="60"/>
      <c r="D82" s="196">
        <f>D81/65</f>
        <v>0</v>
      </c>
      <c r="E82" s="197"/>
      <c r="F82" s="196">
        <f t="shared" ref="F82" si="47">F81/65</f>
        <v>0</v>
      </c>
      <c r="G82" s="197"/>
      <c r="H82" s="196">
        <f t="shared" ref="H82" si="48">H81/65</f>
        <v>0</v>
      </c>
      <c r="I82" s="197"/>
      <c r="J82" s="196">
        <f t="shared" ref="J82" si="49">J81/65</f>
        <v>0</v>
      </c>
      <c r="K82" s="197"/>
      <c r="L82" s="196">
        <f t="shared" ref="L82" si="50">L81/65</f>
        <v>0</v>
      </c>
      <c r="M82" s="197"/>
      <c r="N82" s="196">
        <f t="shared" ref="N82" si="51">N81/65</f>
        <v>0</v>
      </c>
      <c r="O82" s="197"/>
      <c r="P82" s="196">
        <f t="shared" ref="P82" si="52">P81/65</f>
        <v>0</v>
      </c>
      <c r="Q82" s="197"/>
      <c r="R82" s="196">
        <f t="shared" ref="R82" si="53">R81/65</f>
        <v>0</v>
      </c>
      <c r="S82" s="197"/>
      <c r="T82" s="196">
        <f t="shared" ref="T82" si="54">T81/65</f>
        <v>0</v>
      </c>
      <c r="U82" s="197"/>
      <c r="V82" s="196">
        <f t="shared" ref="V82" si="55">V81/65</f>
        <v>0</v>
      </c>
      <c r="W82" s="197"/>
      <c r="X82" s="57"/>
      <c r="AA82" s="132" t="s">
        <v>120</v>
      </c>
    </row>
    <row r="83" spans="1:27" s="12" customFormat="1" ht="6.75" customHeight="1" x14ac:dyDescent="0.2">
      <c r="B83" s="54"/>
      <c r="C83" s="53"/>
      <c r="D83" s="51"/>
      <c r="E83" s="52"/>
      <c r="F83" s="51"/>
      <c r="G83" s="52"/>
      <c r="H83" s="51"/>
      <c r="I83" s="52"/>
      <c r="J83" s="51"/>
      <c r="K83" s="52"/>
      <c r="L83" s="51"/>
      <c r="M83" s="52"/>
      <c r="N83" s="51"/>
      <c r="O83" s="52"/>
      <c r="P83" s="51"/>
      <c r="Q83" s="52"/>
      <c r="R83" s="51"/>
      <c r="S83" s="52"/>
      <c r="T83" s="51"/>
      <c r="U83" s="52"/>
      <c r="V83" s="51"/>
      <c r="W83" s="52"/>
      <c r="X83" s="53"/>
    </row>
    <row r="84" spans="1:27" ht="15" customHeight="1" x14ac:dyDescent="0.2">
      <c r="C84" s="6" t="s">
        <v>47</v>
      </c>
      <c r="D84" s="27" t="str">
        <f>'Eval 1'!D84</f>
        <v>-</v>
      </c>
      <c r="E84" s="24"/>
      <c r="F84" s="24"/>
      <c r="G84" s="24"/>
      <c r="H84" s="24"/>
      <c r="I84" s="24"/>
      <c r="J84" s="24"/>
      <c r="K84" s="25"/>
      <c r="L84" s="25"/>
      <c r="N84" s="3"/>
      <c r="O84" s="6" t="s">
        <v>50</v>
      </c>
      <c r="P84" s="176" t="s">
        <v>44</v>
      </c>
      <c r="Q84" s="176"/>
      <c r="R84" s="176"/>
      <c r="S84" s="176"/>
      <c r="T84" s="176"/>
      <c r="U84" s="176"/>
      <c r="V84" s="176"/>
    </row>
    <row r="85" spans="1:27" ht="15" customHeight="1" x14ac:dyDescent="0.2">
      <c r="C85" s="6" t="s">
        <v>48</v>
      </c>
      <c r="D85" s="28" t="str">
        <f>'Eval 1'!D85</f>
        <v>-</v>
      </c>
      <c r="E85" s="28"/>
      <c r="F85" s="28"/>
      <c r="G85" s="28"/>
      <c r="H85" s="28"/>
      <c r="I85" s="28"/>
      <c r="J85" s="28"/>
      <c r="K85" s="39"/>
      <c r="L85" s="25"/>
      <c r="N85" s="3"/>
      <c r="O85" s="6" t="s">
        <v>105</v>
      </c>
      <c r="P85" s="165" t="s">
        <v>44</v>
      </c>
      <c r="Q85" s="165"/>
      <c r="R85" s="165"/>
      <c r="S85" s="165"/>
      <c r="T85" s="165"/>
      <c r="U85" s="165"/>
      <c r="V85" s="165"/>
    </row>
    <row r="86" spans="1:27" ht="15" customHeight="1" x14ac:dyDescent="0.2">
      <c r="B86" s="3"/>
      <c r="C86" s="6" t="s">
        <v>121</v>
      </c>
      <c r="D86" s="49" t="str">
        <f>'Eval 1'!D86</f>
        <v>-</v>
      </c>
      <c r="E86" s="48"/>
      <c r="F86" s="48"/>
      <c r="G86" s="48"/>
      <c r="H86" s="48"/>
      <c r="I86" s="48"/>
      <c r="J86" s="48"/>
      <c r="M86" s="40"/>
      <c r="N86" s="3"/>
      <c r="X86" s="5"/>
    </row>
    <row r="87" spans="1:27" ht="14.1" customHeight="1" x14ac:dyDescent="0.2">
      <c r="C87" s="17"/>
      <c r="D87" s="82" t="s">
        <v>106</v>
      </c>
      <c r="E87" s="17"/>
      <c r="F87" s="17"/>
      <c r="G87" s="17"/>
      <c r="H87" s="17"/>
      <c r="I87" s="17"/>
      <c r="J87" s="17"/>
      <c r="K87" s="17"/>
      <c r="L87" s="17"/>
      <c r="M87" s="17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</row>
    <row r="88" spans="1:27" ht="14.1" customHeight="1" x14ac:dyDescent="0.2">
      <c r="B88" s="26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</row>
    <row r="89" spans="1:27" ht="15.75" x14ac:dyDescent="0.25"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</row>
    <row r="90" spans="1:27" ht="15" x14ac:dyDescent="0.2"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</row>
    <row r="91" spans="1:27" ht="15" x14ac:dyDescent="0.2"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</row>
    <row r="92" spans="1:27" x14ac:dyDescent="0.2"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</row>
  </sheetData>
  <sheetProtection password="DFDD" sheet="1" objects="1" scenarios="1"/>
  <mergeCells count="72">
    <mergeCell ref="R81:S81"/>
    <mergeCell ref="T81:U81"/>
    <mergeCell ref="V81:W81"/>
    <mergeCell ref="D81:E81"/>
    <mergeCell ref="F81:G81"/>
    <mergeCell ref="H81:I81"/>
    <mergeCell ref="J81:K81"/>
    <mergeCell ref="L81:M81"/>
    <mergeCell ref="T80:U80"/>
    <mergeCell ref="V80:W80"/>
    <mergeCell ref="J80:K80"/>
    <mergeCell ref="L80:M80"/>
    <mergeCell ref="N80:O80"/>
    <mergeCell ref="P80:Q80"/>
    <mergeCell ref="R80:S80"/>
    <mergeCell ref="A79:B79"/>
    <mergeCell ref="A80:B80"/>
    <mergeCell ref="F79:G79"/>
    <mergeCell ref="D80:E80"/>
    <mergeCell ref="F80:G80"/>
    <mergeCell ref="D79:E79"/>
    <mergeCell ref="P82:Q82"/>
    <mergeCell ref="H6:I6"/>
    <mergeCell ref="H79:I79"/>
    <mergeCell ref="J79:K79"/>
    <mergeCell ref="L79:M79"/>
    <mergeCell ref="N79:O79"/>
    <mergeCell ref="P79:Q79"/>
    <mergeCell ref="H80:I80"/>
    <mergeCell ref="P6:Q6"/>
    <mergeCell ref="N82:O82"/>
    <mergeCell ref="J6:K6"/>
    <mergeCell ref="L6:M6"/>
    <mergeCell ref="N81:O81"/>
    <mergeCell ref="P81:Q81"/>
    <mergeCell ref="D82:E82"/>
    <mergeCell ref="F82:G82"/>
    <mergeCell ref="H82:I82"/>
    <mergeCell ref="J82:K82"/>
    <mergeCell ref="L82:M82"/>
    <mergeCell ref="R78:S78"/>
    <mergeCell ref="T78:U78"/>
    <mergeCell ref="V78:W78"/>
    <mergeCell ref="R79:S79"/>
    <mergeCell ref="T79:U79"/>
    <mergeCell ref="V79:W79"/>
    <mergeCell ref="A82:B82"/>
    <mergeCell ref="A23:W23"/>
    <mergeCell ref="A39:W39"/>
    <mergeCell ref="A58:W58"/>
    <mergeCell ref="A48:A49"/>
    <mergeCell ref="H78:I78"/>
    <mergeCell ref="J78:K78"/>
    <mergeCell ref="L78:M78"/>
    <mergeCell ref="D78:E78"/>
    <mergeCell ref="F78:G78"/>
    <mergeCell ref="A40:A41"/>
    <mergeCell ref="N78:O78"/>
    <mergeCell ref="R82:S82"/>
    <mergeCell ref="T82:U82"/>
    <mergeCell ref="V82:W82"/>
    <mergeCell ref="P78:Q78"/>
    <mergeCell ref="A1:X2"/>
    <mergeCell ref="A5:B5"/>
    <mergeCell ref="A7:B8"/>
    <mergeCell ref="V6:W6"/>
    <mergeCell ref="N6:O6"/>
    <mergeCell ref="D5:W5"/>
    <mergeCell ref="T6:U6"/>
    <mergeCell ref="R6:S6"/>
    <mergeCell ref="D6:E6"/>
    <mergeCell ref="F6:G6"/>
  </mergeCells>
  <phoneticPr fontId="2" type="noConversion"/>
  <dataValidations count="1">
    <dataValidation type="list" allowBlank="1" showInputMessage="1" showErrorMessage="1" sqref="D79:W80">
      <formula1>$AA$80:$AA$82</formula1>
    </dataValidation>
  </dataValidations>
  <printOptions horizontalCentered="1"/>
  <pageMargins left="0" right="0" top="0.5" bottom="0.25" header="0.5" footer="0.5"/>
  <pageSetup scale="89" orientation="portrait" r:id="rId1"/>
  <headerFooter alignWithMargins="0"/>
  <rowBreaks count="1" manualBreakCount="1">
    <brk id="47" max="2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/>
  </sheetPr>
  <dimension ref="A1:AT113"/>
  <sheetViews>
    <sheetView showGridLines="0" zoomScaleNormal="100" zoomScaleSheetLayoutView="100" workbookViewId="0">
      <pane xSplit="1" ySplit="11" topLeftCell="B42" activePane="bottomRight" state="frozen"/>
      <selection pane="topRight" activeCell="B1" sqref="B1"/>
      <selection pane="bottomLeft" activeCell="A12" sqref="A12"/>
      <selection pane="bottomRight" activeCell="P79" sqref="P79"/>
    </sheetView>
  </sheetViews>
  <sheetFormatPr defaultRowHeight="12.75" x14ac:dyDescent="0.2"/>
  <cols>
    <col min="1" max="1" width="4.28515625" style="78" customWidth="1"/>
    <col min="2" max="2" width="35.85546875" customWidth="1"/>
    <col min="3" max="5" width="5.7109375" customWidth="1"/>
    <col min="6" max="6" width="11.7109375" customWidth="1"/>
    <col min="7" max="7" width="8.7109375" customWidth="1"/>
    <col min="8" max="8" width="19.85546875" customWidth="1"/>
    <col min="9" max="9" width="12.7109375" customWidth="1"/>
  </cols>
  <sheetData>
    <row r="1" spans="1:46" ht="12.75" customHeight="1" x14ac:dyDescent="0.2">
      <c r="A1" s="77"/>
      <c r="B1" s="77"/>
      <c r="C1" s="77"/>
      <c r="D1" s="77"/>
      <c r="E1" s="77"/>
      <c r="F1" s="77"/>
      <c r="G1" s="77"/>
      <c r="H1" s="77"/>
      <c r="I1" s="1"/>
      <c r="J1" s="1"/>
      <c r="K1" s="1"/>
      <c r="L1" s="1"/>
      <c r="M1" s="1"/>
      <c r="N1" s="1"/>
      <c r="O1" s="1"/>
      <c r="P1" s="1"/>
      <c r="Q1" s="1"/>
    </row>
    <row r="2" spans="1:46" ht="12.75" customHeight="1" x14ac:dyDescent="0.25">
      <c r="A2" s="77"/>
      <c r="B2" s="77"/>
      <c r="C2" s="77"/>
      <c r="D2" s="77"/>
      <c r="E2" s="77"/>
      <c r="F2" s="77"/>
      <c r="G2" s="77"/>
      <c r="H2" s="77"/>
      <c r="I2" s="2"/>
      <c r="J2" s="2"/>
      <c r="K2" s="2"/>
      <c r="L2" s="2"/>
      <c r="M2" s="2"/>
      <c r="N2" s="2"/>
      <c r="O2" s="2"/>
      <c r="P2" s="2"/>
      <c r="Q2" s="2"/>
    </row>
    <row r="3" spans="1:46" s="37" customFormat="1" ht="37.5" customHeight="1" x14ac:dyDescent="0.35">
      <c r="A3" s="38"/>
      <c r="B3" s="226" t="s">
        <v>126</v>
      </c>
      <c r="C3" s="226"/>
      <c r="D3" s="226"/>
      <c r="E3" s="226"/>
      <c r="F3" s="226"/>
      <c r="G3" s="226"/>
      <c r="H3" s="226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</row>
    <row r="4" spans="1:46" s="38" customFormat="1" ht="15" customHeight="1" x14ac:dyDescent="0.35">
      <c r="A4" s="83"/>
      <c r="B4" s="83"/>
      <c r="C4" s="83"/>
      <c r="D4" s="83"/>
      <c r="E4" s="83"/>
      <c r="F4" s="83"/>
      <c r="G4" s="83"/>
      <c r="H4" s="83"/>
    </row>
    <row r="5" spans="1:46" s="38" customFormat="1" ht="4.5" customHeight="1" x14ac:dyDescent="0.35">
      <c r="A5" s="126"/>
      <c r="B5" s="125"/>
      <c r="C5" s="125"/>
      <c r="D5" s="125"/>
      <c r="E5" s="125"/>
      <c r="F5" s="125"/>
      <c r="G5" s="125"/>
      <c r="H5" s="125"/>
    </row>
    <row r="6" spans="1:46" ht="15" customHeight="1" x14ac:dyDescent="0.2">
      <c r="A6" s="233" t="str">
        <f>'Eval 1'!D6</f>
        <v>Name 1</v>
      </c>
      <c r="B6" s="233"/>
      <c r="C6" s="233"/>
      <c r="D6" s="233"/>
      <c r="E6" s="233"/>
      <c r="F6" s="233"/>
      <c r="G6" s="233"/>
      <c r="H6" s="233"/>
      <c r="I6" s="1"/>
      <c r="J6" s="1"/>
      <c r="K6" s="1"/>
      <c r="L6" s="1"/>
      <c r="M6" s="1"/>
      <c r="N6" s="1"/>
      <c r="O6" s="1"/>
      <c r="P6" s="1"/>
      <c r="Q6" s="1"/>
    </row>
    <row r="7" spans="1:46" ht="15" customHeight="1" x14ac:dyDescent="0.2">
      <c r="A7" s="233"/>
      <c r="B7" s="233"/>
      <c r="C7" s="233"/>
      <c r="D7" s="233"/>
      <c r="E7" s="233"/>
      <c r="F7" s="233"/>
      <c r="G7" s="233"/>
      <c r="H7" s="233"/>
      <c r="I7" s="1"/>
      <c r="J7" s="1"/>
      <c r="K7" s="1"/>
      <c r="L7" s="1"/>
      <c r="M7" s="1"/>
      <c r="N7" s="1"/>
      <c r="O7" s="1"/>
      <c r="P7" s="1"/>
      <c r="Q7" s="1"/>
    </row>
    <row r="8" spans="1:46" ht="15" customHeight="1" thickBot="1" x14ac:dyDescent="0.25">
      <c r="A8" s="77"/>
      <c r="B8" s="43"/>
      <c r="C8" s="43"/>
      <c r="D8" s="43"/>
      <c r="E8" s="43"/>
      <c r="F8" s="43"/>
      <c r="G8" s="43"/>
      <c r="H8" s="43"/>
      <c r="I8" s="1"/>
      <c r="J8" s="1"/>
      <c r="K8" s="1"/>
      <c r="L8" s="1"/>
      <c r="M8" s="1"/>
      <c r="N8" s="1"/>
      <c r="O8" s="1"/>
      <c r="P8" s="1"/>
      <c r="Q8" s="1"/>
    </row>
    <row r="9" spans="1:46" ht="12.75" customHeight="1" thickBot="1" x14ac:dyDescent="0.25">
      <c r="A9" s="77"/>
      <c r="B9" s="227"/>
      <c r="C9" s="228"/>
      <c r="D9" s="228"/>
      <c r="E9" s="228"/>
      <c r="F9" s="228"/>
      <c r="G9" s="228"/>
      <c r="H9" s="229"/>
      <c r="I9" s="1"/>
      <c r="J9" s="1"/>
      <c r="K9" s="1"/>
      <c r="L9" s="1"/>
      <c r="M9" s="1"/>
      <c r="N9" s="1"/>
      <c r="O9" s="1"/>
      <c r="P9" s="1"/>
      <c r="Q9" s="1"/>
    </row>
    <row r="10" spans="1:46" ht="12.75" customHeight="1" x14ac:dyDescent="0.2">
      <c r="B10" s="234" t="s">
        <v>57</v>
      </c>
      <c r="C10" s="236" t="s">
        <v>59</v>
      </c>
      <c r="D10" s="237"/>
      <c r="E10" s="238"/>
      <c r="F10" s="239" t="s">
        <v>58</v>
      </c>
      <c r="G10" s="239"/>
      <c r="H10" s="240"/>
    </row>
    <row r="11" spans="1:46" ht="12.75" customHeight="1" thickBot="1" x14ac:dyDescent="0.25">
      <c r="B11" s="235"/>
      <c r="C11" s="73">
        <v>1</v>
      </c>
      <c r="D11" s="74">
        <v>2</v>
      </c>
      <c r="E11" s="75">
        <v>3</v>
      </c>
      <c r="F11" s="241"/>
      <c r="G11" s="241"/>
      <c r="H11" s="242"/>
    </row>
    <row r="12" spans="1:46" ht="12.75" customHeight="1" thickBot="1" x14ac:dyDescent="0.25">
      <c r="B12" s="64"/>
      <c r="C12" s="64"/>
      <c r="D12" s="64"/>
      <c r="E12" s="64"/>
      <c r="F12" s="65"/>
      <c r="G12" s="65"/>
      <c r="H12" s="65"/>
    </row>
    <row r="13" spans="1:46" s="3" customFormat="1" ht="15" customHeight="1" x14ac:dyDescent="0.2">
      <c r="A13" s="221" t="s">
        <v>34</v>
      </c>
      <c r="B13" s="120" t="str">
        <f>'Eval 1'!B10</f>
        <v>Retains ready position after blocking shots</v>
      </c>
      <c r="C13" s="121" t="str">
        <f>'Eval 1'!D10</f>
        <v>-</v>
      </c>
      <c r="D13" s="121" t="str">
        <f>HLOOKUP($A$6,'Eval 2'!$D$6:$W$77,5,FALSE)</f>
        <v>-</v>
      </c>
      <c r="E13" s="121" t="str">
        <f>HLOOKUP($A$6,'Eval 3'!$D$6:$W$77,5,FALSE)</f>
        <v>-</v>
      </c>
      <c r="F13" s="231"/>
      <c r="G13" s="231"/>
      <c r="H13" s="232"/>
    </row>
    <row r="14" spans="1:46" s="3" customFormat="1" ht="15" customHeight="1" x14ac:dyDescent="0.2">
      <c r="A14" s="221"/>
      <c r="B14" s="122" t="str">
        <f>'Eval 1'!B11</f>
        <v>Holds ready position in movement</v>
      </c>
      <c r="C14" s="81" t="str">
        <f>'Eval 1'!D11</f>
        <v>-</v>
      </c>
      <c r="D14" s="81" t="str">
        <f>HLOOKUP($A$6,'Eval 2'!$D$6:$W$77,6,FALSE)</f>
        <v>-</v>
      </c>
      <c r="E14" s="81" t="str">
        <f>HLOOKUP($A$6,'Eval 3'!$D$6:$W$77,6,FALSE)</f>
        <v>-</v>
      </c>
      <c r="F14" s="224"/>
      <c r="G14" s="224"/>
      <c r="H14" s="225"/>
    </row>
    <row r="15" spans="1:46" s="3" customFormat="1" ht="15" customHeight="1" x14ac:dyDescent="0.2">
      <c r="A15" s="221"/>
      <c r="B15" s="122" t="str">
        <f>'Eval 1'!B12</f>
        <v>Recovery (retains position after scrambling)</v>
      </c>
      <c r="C15" s="81" t="str">
        <f>'Eval 1'!D12</f>
        <v>-</v>
      </c>
      <c r="D15" s="81" t="str">
        <f>HLOOKUP($A$6,'Eval 2'!$D$6:$W$82,7,FALSE)</f>
        <v>-</v>
      </c>
      <c r="E15" s="81" t="str">
        <f>HLOOKUP($A$6,'Eval 3'!$D$6:$W$82,7,FALSE)</f>
        <v>-</v>
      </c>
      <c r="F15" s="224"/>
      <c r="G15" s="224"/>
      <c r="H15" s="225"/>
    </row>
    <row r="16" spans="1:46" s="3" customFormat="1" ht="15" customHeight="1" x14ac:dyDescent="0.2">
      <c r="A16" s="221"/>
      <c r="B16" s="122" t="str">
        <f>'Eval 1'!B13</f>
        <v>Skating ability</v>
      </c>
      <c r="C16" s="81" t="str">
        <f>'Eval 1'!D13</f>
        <v>-</v>
      </c>
      <c r="D16" s="81" t="str">
        <f>HLOOKUP($A$6,'Eval 2'!$D$6:$W$82,8,FALSE)</f>
        <v>-</v>
      </c>
      <c r="E16" s="81" t="str">
        <f>HLOOKUP($A$6,'Eval 3'!$D$6:$W$82,8,FALSE)</f>
        <v>-</v>
      </c>
      <c r="F16" s="224"/>
      <c r="G16" s="224"/>
      <c r="H16" s="225"/>
    </row>
    <row r="17" spans="1:8" s="3" customFormat="1" ht="15" customHeight="1" x14ac:dyDescent="0.2">
      <c r="A17" s="221"/>
      <c r="B17" s="122" t="str">
        <f>'Eval 1'!B14</f>
        <v>Remains on feet</v>
      </c>
      <c r="C17" s="81" t="str">
        <f>'Eval 1'!D14</f>
        <v>-</v>
      </c>
      <c r="D17" s="81" t="str">
        <f>HLOOKUP($A$6,'Eval 2'!$D$6:$W$82,9,FALSE)</f>
        <v>-</v>
      </c>
      <c r="E17" s="81" t="str">
        <f>HLOOKUP($A$6,'Eval 3'!$D$6:$W$82,9,FALSE)</f>
        <v>-</v>
      </c>
      <c r="F17" s="224"/>
      <c r="G17" s="224"/>
      <c r="H17" s="225"/>
    </row>
    <row r="18" spans="1:8" s="3" customFormat="1" ht="15" customHeight="1" x14ac:dyDescent="0.2">
      <c r="A18" s="221"/>
      <c r="B18" s="122" t="str">
        <f>'Eval 1'!B15</f>
        <v>Moves with speed &amp; in control in ready position</v>
      </c>
      <c r="C18" s="81" t="str">
        <f>'Eval 1'!D15</f>
        <v>-</v>
      </c>
      <c r="D18" s="81" t="str">
        <f>HLOOKUP($A$6,'Eval 2'!$D$6:$W$82,10,FALSE)</f>
        <v>-</v>
      </c>
      <c r="E18" s="81" t="str">
        <f>HLOOKUP($A$6,'Eval 3'!$D$6:$W$82,10,FALSE)</f>
        <v>-</v>
      </c>
      <c r="F18" s="224"/>
      <c r="G18" s="224"/>
      <c r="H18" s="225"/>
    </row>
    <row r="19" spans="1:8" s="3" customFormat="1" ht="15" customHeight="1" x14ac:dyDescent="0.2">
      <c r="A19" s="221"/>
      <c r="B19" s="122" t="str">
        <f>'Eval 1'!B16</f>
        <v>Reacts well to puck movement in zone</v>
      </c>
      <c r="C19" s="81" t="str">
        <f>'Eval 1'!D16</f>
        <v>-</v>
      </c>
      <c r="D19" s="81" t="str">
        <f>HLOOKUP($A$6,'Eval 2'!$D$6:$W$82,11,FALSE)</f>
        <v>-</v>
      </c>
      <c r="E19" s="81" t="str">
        <f>HLOOKUP($A$6,'Eval 3'!$D$6:$W$82,11,FALSE)</f>
        <v>-</v>
      </c>
      <c r="F19" s="224"/>
      <c r="G19" s="224"/>
      <c r="H19" s="225"/>
    </row>
    <row r="20" spans="1:8" s="3" customFormat="1" ht="15" customHeight="1" x14ac:dyDescent="0.2">
      <c r="A20" s="221"/>
      <c r="B20" s="122" t="str">
        <f>'Eval 1'!B17</f>
        <v>Ability to recover from knees, side</v>
      </c>
      <c r="C20" s="81" t="str">
        <f>'Eval 1'!D17</f>
        <v>-</v>
      </c>
      <c r="D20" s="81" t="str">
        <f>HLOOKUP($A$6,'Eval 2'!$D$6:$W$82,12,FALSE)</f>
        <v>-</v>
      </c>
      <c r="E20" s="81" t="str">
        <f>HLOOKUP($A$6,'Eval 3'!$D$6:$W$82,12,FALSE)</f>
        <v>-</v>
      </c>
      <c r="F20" s="224"/>
      <c r="G20" s="224"/>
      <c r="H20" s="225"/>
    </row>
    <row r="21" spans="1:8" s="3" customFormat="1" ht="15" customHeight="1" x14ac:dyDescent="0.2">
      <c r="A21" s="221"/>
      <c r="B21" s="122" t="str">
        <f>'Eval 1'!B18</f>
        <v>Reacts well to quick untelegraphed shots</v>
      </c>
      <c r="C21" s="81" t="str">
        <f>'Eval 1'!D18</f>
        <v>-</v>
      </c>
      <c r="D21" s="81" t="str">
        <f>HLOOKUP($A$6,'Eval 2'!$D$6:$W$82,13,FALSE)</f>
        <v>-</v>
      </c>
      <c r="E21" s="81" t="str">
        <f>HLOOKUP($A$6,'Eval 3'!$D$6:$W$82,13,FALSE)</f>
        <v>-</v>
      </c>
      <c r="F21" s="224"/>
      <c r="G21" s="224"/>
      <c r="H21" s="225"/>
    </row>
    <row r="22" spans="1:8" s="3" customFormat="1" ht="15" customHeight="1" x14ac:dyDescent="0.2">
      <c r="A22" s="221"/>
      <c r="B22" s="122" t="str">
        <f>'Eval 1'!B19</f>
        <v>Effective in close</v>
      </c>
      <c r="C22" s="81" t="str">
        <f>'Eval 1'!D19</f>
        <v>-</v>
      </c>
      <c r="D22" s="81" t="str">
        <f>HLOOKUP($A$6,'Eval 2'!$D$6:$W$82,14,FALSE)</f>
        <v>-</v>
      </c>
      <c r="E22" s="81" t="str">
        <f>HLOOKUP($A$6,'Eval 3'!$D$6:$W$82,14,FALSE)</f>
        <v>-</v>
      </c>
      <c r="F22" s="224"/>
      <c r="G22" s="224"/>
      <c r="H22" s="225"/>
    </row>
    <row r="23" spans="1:8" s="3" customFormat="1" ht="15" customHeight="1" x14ac:dyDescent="0.2">
      <c r="A23" s="221"/>
      <c r="B23" s="122" t="str">
        <f>'Eval 1'!B20</f>
        <v>Relaxative movements and reaction time</v>
      </c>
      <c r="C23" s="81" t="str">
        <f>'Eval 1'!D20</f>
        <v>-</v>
      </c>
      <c r="D23" s="81" t="str">
        <f>HLOOKUP($A$6,'Eval 2'!$D$6:$W$82,15,FALSE)</f>
        <v>-</v>
      </c>
      <c r="E23" s="81" t="str">
        <f>HLOOKUP($A$6,'Eval 3'!$D$6:$W$82,15,FALSE)</f>
        <v>-</v>
      </c>
      <c r="F23" s="224"/>
      <c r="G23" s="224"/>
      <c r="H23" s="225"/>
    </row>
    <row r="24" spans="1:8" s="3" customFormat="1" ht="15" customHeight="1" x14ac:dyDescent="0.2">
      <c r="A24" s="221"/>
      <c r="B24" s="122" t="str">
        <f>'Eval 1'!B21</f>
        <v>Physically fit</v>
      </c>
      <c r="C24" s="81" t="str">
        <f>'Eval 1'!D21</f>
        <v>-</v>
      </c>
      <c r="D24" s="81" t="str">
        <f>HLOOKUP($A$6,'Eval 2'!$D$6:$W$82,16,FALSE)</f>
        <v>-</v>
      </c>
      <c r="E24" s="81" t="str">
        <f>HLOOKUP($A$6,'Eval 3'!$D$6:$W$82,16,FALSE)</f>
        <v>-</v>
      </c>
      <c r="F24" s="224"/>
      <c r="G24" s="224"/>
      <c r="H24" s="225"/>
    </row>
    <row r="25" spans="1:8" s="3" customFormat="1" ht="15" customHeight="1" thickBot="1" x14ac:dyDescent="0.25">
      <c r="A25" s="221"/>
      <c r="B25" s="123" t="str">
        <f>'Eval 1'!B22</f>
        <v>Not prone to injury</v>
      </c>
      <c r="C25" s="124" t="str">
        <f>'Eval 1'!D22</f>
        <v>-</v>
      </c>
      <c r="D25" s="124" t="str">
        <f>HLOOKUP($A$6,'Eval 2'!$D$6:$W$82,17,FALSE)</f>
        <v>-</v>
      </c>
      <c r="E25" s="124" t="str">
        <f>HLOOKUP($A$6,'Eval 3'!$D$6:$W$82,17,FALSE)</f>
        <v>-</v>
      </c>
      <c r="F25" s="222"/>
      <c r="G25" s="222"/>
      <c r="H25" s="223"/>
    </row>
    <row r="26" spans="1:8" s="3" customFormat="1" ht="15" customHeight="1" thickBot="1" x14ac:dyDescent="0.25">
      <c r="A26" s="79"/>
      <c r="B26" s="105"/>
      <c r="C26" s="119"/>
      <c r="D26" s="119"/>
      <c r="E26" s="119"/>
      <c r="F26" s="230"/>
      <c r="G26" s="230"/>
      <c r="H26" s="230"/>
    </row>
    <row r="27" spans="1:8" s="3" customFormat="1" ht="15" customHeight="1" x14ac:dyDescent="0.2">
      <c r="A27" s="221" t="s">
        <v>35</v>
      </c>
      <c r="B27" s="120" t="str">
        <f>'Eval 1'!B24</f>
        <v>Butterfly technique (compact, square)</v>
      </c>
      <c r="C27" s="246" t="str">
        <f>'Eval 1'!D24</f>
        <v>-</v>
      </c>
      <c r="D27" s="121" t="str">
        <f>HLOOKUP($A$6,'Eval 2'!$D$6:$W$82,19,FALSE)</f>
        <v>-</v>
      </c>
      <c r="E27" s="121" t="str">
        <f>HLOOKUP($A$6,'Eval 3'!$D$6:$W$82,19,FALSE)</f>
        <v>-</v>
      </c>
      <c r="F27" s="231"/>
      <c r="G27" s="231"/>
      <c r="H27" s="232"/>
    </row>
    <row r="28" spans="1:8" s="3" customFormat="1" ht="15" customHeight="1" x14ac:dyDescent="0.2">
      <c r="A28" s="221"/>
      <c r="B28" s="122" t="str">
        <f>'Eval 1'!B25</f>
        <v>Use of Stick</v>
      </c>
      <c r="C28" s="245" t="str">
        <f>'Eval 1'!D25</f>
        <v>-</v>
      </c>
      <c r="D28" s="81" t="str">
        <f>HLOOKUP($A$6,'Eval 2'!$D$6:$W$82,20,FALSE)</f>
        <v>-</v>
      </c>
      <c r="E28" s="81" t="str">
        <f>HLOOKUP($A$6,'Eval 3'!$D$6:$W$82,20,FALSE)</f>
        <v>-</v>
      </c>
      <c r="F28" s="224"/>
      <c r="G28" s="224"/>
      <c r="H28" s="225"/>
    </row>
    <row r="29" spans="1:8" s="3" customFormat="1" ht="15" customHeight="1" x14ac:dyDescent="0.2">
      <c r="A29" s="221"/>
      <c r="B29" s="122" t="str">
        <f>'Eval 1'!B26</f>
        <v>Rebound control: off stick</v>
      </c>
      <c r="C29" s="245" t="str">
        <f>'Eval 1'!D26</f>
        <v>-</v>
      </c>
      <c r="D29" s="81" t="str">
        <f>HLOOKUP($A$6,'Eval 2'!$D$6:$W$82,21,FALSE)</f>
        <v>-</v>
      </c>
      <c r="E29" s="81" t="str">
        <f>HLOOKUP($A$6,'Eval 3'!$D$6:$W$82,21,FALSE)</f>
        <v>-</v>
      </c>
      <c r="F29" s="224"/>
      <c r="G29" s="224"/>
      <c r="H29" s="225"/>
    </row>
    <row r="30" spans="1:8" s="3" customFormat="1" ht="15" customHeight="1" x14ac:dyDescent="0.2">
      <c r="A30" s="221"/>
      <c r="B30" s="122" t="str">
        <f>'Eval 1'!B27</f>
        <v>Rebound control off pads</v>
      </c>
      <c r="C30" s="245" t="str">
        <f>'Eval 1'!D27</f>
        <v>-</v>
      </c>
      <c r="D30" s="81" t="str">
        <f>HLOOKUP($A$6,'Eval 2'!$D$6:$W$82,22,FALSE)</f>
        <v>-</v>
      </c>
      <c r="E30" s="81" t="str">
        <f>HLOOKUP($A$6,'Eval 3'!$D$6:$W$82,22,FALSE)</f>
        <v>-</v>
      </c>
      <c r="F30" s="224"/>
      <c r="G30" s="224"/>
      <c r="H30" s="225"/>
    </row>
    <row r="31" spans="1:8" s="3" customFormat="1" ht="15" customHeight="1" x14ac:dyDescent="0.2">
      <c r="A31" s="221"/>
      <c r="B31" s="122" t="str">
        <f>'Eval 1'!B28</f>
        <v>Ability to butterfly at appropriate time</v>
      </c>
      <c r="C31" s="245" t="str">
        <f>'Eval 1'!D28</f>
        <v>-</v>
      </c>
      <c r="D31" s="81" t="str">
        <f>HLOOKUP($A$6,'Eval 2'!$D$6:$W$82,23,FALSE)</f>
        <v>-</v>
      </c>
      <c r="E31" s="81" t="str">
        <f>HLOOKUP($A$6,'Eval 3'!$D$6:$W$82,23,FALSE)</f>
        <v>-</v>
      </c>
      <c r="F31" s="224"/>
      <c r="G31" s="224"/>
      <c r="H31" s="225"/>
    </row>
    <row r="32" spans="1:8" s="3" customFormat="1" ht="15" customHeight="1" x14ac:dyDescent="0.2">
      <c r="A32" s="221"/>
      <c r="B32" s="122" t="str">
        <f>'Eval 1'!B29</f>
        <v>Ability to maintain balance</v>
      </c>
      <c r="C32" s="245" t="str">
        <f>'Eval 1'!D29</f>
        <v>-</v>
      </c>
      <c r="D32" s="81" t="str">
        <f>HLOOKUP($A$6,'Eval 2'!$D$6:$W$82,24,FALSE)</f>
        <v>-</v>
      </c>
      <c r="E32" s="81" t="str">
        <f>HLOOKUP($A$6,'Eval 3'!$D$6:$W$82,24,FALSE)</f>
        <v>-</v>
      </c>
      <c r="F32" s="224"/>
      <c r="G32" s="224"/>
      <c r="H32" s="225"/>
    </row>
    <row r="33" spans="1:8" s="3" customFormat="1" ht="15" customHeight="1" x14ac:dyDescent="0.2">
      <c r="A33" s="221"/>
      <c r="B33" s="122" t="str">
        <f>'Eval 1'!B30</f>
        <v>Quickness of blocker</v>
      </c>
      <c r="C33" s="245" t="str">
        <f>'Eval 1'!D30</f>
        <v>-</v>
      </c>
      <c r="D33" s="81" t="str">
        <f>HLOOKUP($A$6,'Eval 2'!$D$6:$W$82,25,FALSE)</f>
        <v>-</v>
      </c>
      <c r="E33" s="81" t="str">
        <f>HLOOKUP($A$6,'Eval 3'!$D$6:$W$82,25,FALSE)</f>
        <v>-</v>
      </c>
      <c r="F33" s="224"/>
      <c r="G33" s="224"/>
      <c r="H33" s="225"/>
    </row>
    <row r="34" spans="1:8" s="3" customFormat="1" ht="15" customHeight="1" x14ac:dyDescent="0.2">
      <c r="A34" s="221"/>
      <c r="B34" s="122" t="str">
        <f>'Eval 1'!B31</f>
        <v>Quickness of catcher</v>
      </c>
      <c r="C34" s="245" t="str">
        <f>'Eval 1'!D31</f>
        <v>-</v>
      </c>
      <c r="D34" s="81" t="str">
        <f>HLOOKUP($A$6,'Eval 2'!$D$6:$W$82,26,FALSE)</f>
        <v>-</v>
      </c>
      <c r="E34" s="81" t="str">
        <f>HLOOKUP($A$6,'Eval 3'!$D$6:$W$82,26,FALSE)</f>
        <v>-</v>
      </c>
      <c r="F34" s="224"/>
      <c r="G34" s="224"/>
      <c r="H34" s="225"/>
    </row>
    <row r="35" spans="1:8" s="3" customFormat="1" ht="15" customHeight="1" x14ac:dyDescent="0.2">
      <c r="A35" s="221"/>
      <c r="B35" s="122" t="str">
        <f>'Eval 1'!B32</f>
        <v>Position of blocker</v>
      </c>
      <c r="C35" s="245" t="str">
        <f>'Eval 1'!D32</f>
        <v>-</v>
      </c>
      <c r="D35" s="81" t="str">
        <f>HLOOKUP($A$6,'Eval 2'!$D$6:$W$82,27,FALSE)</f>
        <v>-</v>
      </c>
      <c r="E35" s="81" t="str">
        <f>HLOOKUP($A$6,'Eval 3'!$D$6:$W$82,27,FALSE)</f>
        <v>-</v>
      </c>
      <c r="F35" s="224"/>
      <c r="G35" s="224"/>
      <c r="H35" s="225"/>
    </row>
    <row r="36" spans="1:8" s="3" customFormat="1" ht="15" customHeight="1" x14ac:dyDescent="0.2">
      <c r="A36" s="221"/>
      <c r="B36" s="122" t="str">
        <f>'Eval 1'!B33</f>
        <v>Position of catcher</v>
      </c>
      <c r="C36" s="245" t="str">
        <f>'Eval 1'!D33</f>
        <v>-</v>
      </c>
      <c r="D36" s="81" t="str">
        <f>HLOOKUP($A$6,'Eval 2'!$D$6:$W$82,28,FALSE)</f>
        <v>-</v>
      </c>
      <c r="E36" s="81" t="str">
        <f>HLOOKUP($A$6,'Eval 3'!$D$6:$W$82,28,FALSE)</f>
        <v>-</v>
      </c>
      <c r="F36" s="224"/>
      <c r="G36" s="224"/>
      <c r="H36" s="225"/>
    </row>
    <row r="37" spans="1:8" s="3" customFormat="1" ht="15" customHeight="1" x14ac:dyDescent="0.2">
      <c r="A37" s="221"/>
      <c r="B37" s="122" t="str">
        <f>'Eval 1'!B34</f>
        <v>Rebound control: blocker</v>
      </c>
      <c r="C37" s="245" t="str">
        <f>'Eval 1'!D34</f>
        <v>-</v>
      </c>
      <c r="D37" s="81" t="str">
        <f>HLOOKUP($A$6,'Eval 2'!$D$6:$W$82,29,FALSE)</f>
        <v>-</v>
      </c>
      <c r="E37" s="81" t="str">
        <f>HLOOKUP($A$6,'Eval 3'!$D$6:$W$82,29,FALSE)</f>
        <v>-</v>
      </c>
      <c r="F37" s="224"/>
      <c r="G37" s="224"/>
      <c r="H37" s="225"/>
    </row>
    <row r="38" spans="1:8" s="3" customFormat="1" ht="15" customHeight="1" x14ac:dyDescent="0.2">
      <c r="A38" s="221"/>
      <c r="B38" s="122" t="str">
        <f>'Eval 1'!B35</f>
        <v>Rebound control: catcher</v>
      </c>
      <c r="C38" s="245" t="str">
        <f>'Eval 1'!D35</f>
        <v>-</v>
      </c>
      <c r="D38" s="81" t="str">
        <f>HLOOKUP($A$6,'Eval 2'!$D$6:$W$82,30,FALSE)</f>
        <v>-</v>
      </c>
      <c r="E38" s="81" t="str">
        <f>HLOOKUP($A$6,'Eval 3'!$D$6:$W$82,30,FALSE)</f>
        <v>-</v>
      </c>
      <c r="F38" s="224"/>
      <c r="G38" s="224"/>
      <c r="H38" s="225"/>
    </row>
    <row r="39" spans="1:8" s="3" customFormat="1" ht="15" customHeight="1" x14ac:dyDescent="0.2">
      <c r="A39" s="221"/>
      <c r="B39" s="122" t="str">
        <f>'Eval 1'!B36</f>
        <v>Rebound control: chest</v>
      </c>
      <c r="C39" s="245" t="str">
        <f>'Eval 1'!D36</f>
        <v>-</v>
      </c>
      <c r="D39" s="81" t="str">
        <f>HLOOKUP($A$6,'Eval 2'!$D$6:$W$82,31,FALSE)</f>
        <v>-</v>
      </c>
      <c r="E39" s="81" t="str">
        <f>HLOOKUP($A$6,'Eval 3'!$D$6:$W$82,31,FALSE)</f>
        <v>-</v>
      </c>
      <c r="F39" s="224"/>
      <c r="G39" s="224"/>
      <c r="H39" s="225"/>
    </row>
    <row r="40" spans="1:8" s="3" customFormat="1" ht="15" customHeight="1" x14ac:dyDescent="0.2">
      <c r="A40" s="221"/>
      <c r="B40" s="122" t="str">
        <f>'Eval 1'!B37</f>
        <v>Passing / clearing</v>
      </c>
      <c r="C40" s="245" t="str">
        <f>'Eval 1'!D37</f>
        <v>-</v>
      </c>
      <c r="D40" s="81" t="str">
        <f>HLOOKUP($A$6,'Eval 2'!$D$6:$W$82,32,FALSE)</f>
        <v>-</v>
      </c>
      <c r="E40" s="81" t="str">
        <f>HLOOKUP($A$6,'Eval 3'!$D$6:$W$82,32,FALSE)</f>
        <v>-</v>
      </c>
      <c r="F40" s="224"/>
      <c r="G40" s="224"/>
      <c r="H40" s="225"/>
    </row>
    <row r="41" spans="1:8" s="3" customFormat="1" ht="15" customHeight="1" thickBot="1" x14ac:dyDescent="0.25">
      <c r="A41" s="221"/>
      <c r="B41" s="123" t="str">
        <f>'Eval 1'!B38</f>
        <v>Puck playing ability</v>
      </c>
      <c r="C41" s="124" t="str">
        <f>'Eval 1'!D38</f>
        <v>-</v>
      </c>
      <c r="D41" s="124" t="str">
        <f>HLOOKUP($A$6,'Eval 2'!$D$6:$W$82,33,FALSE)</f>
        <v>-</v>
      </c>
      <c r="E41" s="124" t="str">
        <f>HLOOKUP($A$6,'Eval 3'!$D$6:$W$82,33,FALSE)</f>
        <v>-</v>
      </c>
      <c r="F41" s="222"/>
      <c r="G41" s="222"/>
      <c r="H41" s="223"/>
    </row>
    <row r="42" spans="1:8" s="3" customFormat="1" ht="15" customHeight="1" thickBot="1" x14ac:dyDescent="0.25">
      <c r="A42" s="79"/>
      <c r="B42" s="105"/>
      <c r="C42" s="119"/>
      <c r="D42" s="119"/>
      <c r="E42" s="119"/>
      <c r="F42" s="230"/>
      <c r="G42" s="230"/>
      <c r="H42" s="230"/>
    </row>
    <row r="43" spans="1:8" s="3" customFormat="1" ht="15" customHeight="1" x14ac:dyDescent="0.2">
      <c r="A43" s="221" t="s">
        <v>36</v>
      </c>
      <c r="B43" s="120" t="str">
        <f>'Eval 1'!B40</f>
        <v>Knows position at all times</v>
      </c>
      <c r="C43" s="121" t="str">
        <f>'Eval 1'!D40</f>
        <v>-</v>
      </c>
      <c r="D43" s="121" t="str">
        <f>HLOOKUP($A$6,'Eval 2'!$D$6:$W$82,35,FALSE)</f>
        <v>-</v>
      </c>
      <c r="E43" s="121" t="str">
        <f>HLOOKUP($A$6,'Eval 3'!$D$6:$W$82,35,FALSE)</f>
        <v>-</v>
      </c>
      <c r="F43" s="231"/>
      <c r="G43" s="231"/>
      <c r="H43" s="232"/>
    </row>
    <row r="44" spans="1:8" s="3" customFormat="1" ht="15" customHeight="1" x14ac:dyDescent="0.2">
      <c r="A44" s="221"/>
      <c r="B44" s="122" t="str">
        <f>'Eval 1'!B41</f>
        <v>Assumes neutral position at top edge of crease</v>
      </c>
      <c r="C44" s="81" t="str">
        <f>'Eval 1'!D41</f>
        <v>-</v>
      </c>
      <c r="D44" s="81" t="str">
        <f>HLOOKUP($A$6,'Eval 2'!$D$6:$W$82,36,FALSE)</f>
        <v>-</v>
      </c>
      <c r="E44" s="81" t="str">
        <f>HLOOKUP($A$6,'Eval 3'!$D$6:$W$82,36,FALSE)</f>
        <v>-</v>
      </c>
      <c r="F44" s="224"/>
      <c r="G44" s="224"/>
      <c r="H44" s="225"/>
    </row>
    <row r="45" spans="1:8" s="3" customFormat="1" ht="15" customHeight="1" x14ac:dyDescent="0.2">
      <c r="A45" s="221"/>
      <c r="B45" s="122" t="str">
        <f>'Eval 1'!B42</f>
        <v>Positions self properly prior to shot</v>
      </c>
      <c r="C45" s="81" t="str">
        <f>'Eval 1'!D42</f>
        <v>-</v>
      </c>
      <c r="D45" s="81" t="str">
        <f>HLOOKUP($A$6,'Eval 2'!$D$6:$W$82,37,FALSE)</f>
        <v>-</v>
      </c>
      <c r="E45" s="81" t="str">
        <f>HLOOKUP($A$6,'Eval 3'!$D$6:$W$82,37,FALSE)</f>
        <v>-</v>
      </c>
      <c r="F45" s="224"/>
      <c r="G45" s="224"/>
      <c r="H45" s="225"/>
    </row>
    <row r="46" spans="1:8" s="3" customFormat="1" ht="15" customHeight="1" x14ac:dyDescent="0.2">
      <c r="A46" s="221"/>
      <c r="B46" s="122" t="str">
        <f>'Eval 1'!B43</f>
        <v>Ability to orient self instantly</v>
      </c>
      <c r="C46" s="81" t="str">
        <f>'Eval 1'!D43</f>
        <v>-</v>
      </c>
      <c r="D46" s="81" t="str">
        <f>HLOOKUP($A$6,'Eval 2'!$D$6:$W$82,38,FALSE)</f>
        <v>-</v>
      </c>
      <c r="E46" s="81" t="str">
        <f>HLOOKUP($A$6,'Eval 3'!$D$6:$W$82,38,FALSE)</f>
        <v>-</v>
      </c>
      <c r="F46" s="224"/>
      <c r="G46" s="224"/>
      <c r="H46" s="225"/>
    </row>
    <row r="47" spans="1:8" s="3" customFormat="1" ht="15" customHeight="1" x14ac:dyDescent="0.2">
      <c r="A47" s="221"/>
      <c r="B47" s="122" t="str">
        <f>'Eval 1'!B44</f>
        <v>Lines up properly on puck</v>
      </c>
      <c r="C47" s="81" t="str">
        <f>'Eval 1'!D44</f>
        <v>-</v>
      </c>
      <c r="D47" s="81" t="str">
        <f>HLOOKUP($A$6,'Eval 2'!$D$6:$W$82,39,FALSE)</f>
        <v>-</v>
      </c>
      <c r="E47" s="81" t="str">
        <f>HLOOKUP($A$6,'Eval 3'!$D$6:$W$82,39,FALSE)</f>
        <v>-</v>
      </c>
      <c r="F47" s="224"/>
      <c r="G47" s="224"/>
      <c r="H47" s="225"/>
    </row>
    <row r="48" spans="1:8" s="3" customFormat="1" ht="15" customHeight="1" x14ac:dyDescent="0.2">
      <c r="A48" s="221"/>
      <c r="B48" s="122" t="str">
        <f>'Eval 1'!B45</f>
        <v>Knowledge of shooter’s options</v>
      </c>
      <c r="C48" s="81" t="str">
        <f>'Eval 1'!D45</f>
        <v>-</v>
      </c>
      <c r="D48" s="81" t="str">
        <f>HLOOKUP($A$6,'Eval 2'!$D$6:$W$82,40,FALSE)</f>
        <v>-</v>
      </c>
      <c r="E48" s="81" t="str">
        <f>HLOOKUP($A$6,'Eval 3'!$D$6:$W$82,40,FALSE)</f>
        <v>-</v>
      </c>
      <c r="F48" s="224"/>
      <c r="G48" s="224"/>
      <c r="H48" s="225"/>
    </row>
    <row r="49" spans="1:8" s="3" customFormat="1" ht="15" customHeight="1" x14ac:dyDescent="0.2">
      <c r="A49" s="221"/>
      <c r="B49" s="122" t="str">
        <f>'Eval 1'!B46</f>
        <v>Looks for potential shooter</v>
      </c>
      <c r="C49" s="81" t="str">
        <f>'Eval 1'!D46</f>
        <v>-</v>
      </c>
      <c r="D49" s="81" t="str">
        <f>HLOOKUP($A$6,'Eval 2'!$D$6:$W$82,41,FALSE)</f>
        <v>-</v>
      </c>
      <c r="E49" s="81" t="str">
        <f>HLOOKUP($A$6,'Eval 3'!$D$6:$W$82,41,FALSE)</f>
        <v>-</v>
      </c>
      <c r="F49" s="224"/>
      <c r="G49" s="224"/>
      <c r="H49" s="225"/>
    </row>
    <row r="50" spans="1:8" s="3" customFormat="1" ht="15" customHeight="1" x14ac:dyDescent="0.2">
      <c r="A50" s="221"/>
      <c r="B50" s="122" t="str">
        <f>'Eval 1'!B47</f>
        <v>Lines up properly in ready position</v>
      </c>
      <c r="C50" s="81" t="str">
        <f>'Eval 1'!D47</f>
        <v>-</v>
      </c>
      <c r="D50" s="81" t="str">
        <f>HLOOKUP($A$6,'Eval 2'!$D$6:$W$82,42,FALSE)</f>
        <v>-</v>
      </c>
      <c r="E50" s="81" t="str">
        <f>HLOOKUP($A$6,'Eval 3'!$D$6:$W$82,42,FALSE)</f>
        <v>-</v>
      </c>
      <c r="F50" s="224"/>
      <c r="G50" s="224"/>
      <c r="H50" s="225"/>
    </row>
    <row r="51" spans="1:8" s="3" customFormat="1" ht="15" customHeight="1" x14ac:dyDescent="0.2">
      <c r="A51" s="221"/>
      <c r="B51" s="122" t="str">
        <f>'Eval 1'!B48</f>
        <v>Ability to locate potential shooters</v>
      </c>
      <c r="C51" s="81" t="str">
        <f>'Eval 1'!D48</f>
        <v>-</v>
      </c>
      <c r="D51" s="81" t="str">
        <f>HLOOKUP($A$6,'Eval 2'!$D$6:$W$82,43,FALSE)</f>
        <v>-</v>
      </c>
      <c r="E51" s="81" t="str">
        <f>HLOOKUP($A$6,'Eval 3'!$D$6:$W$82,43,FALSE)</f>
        <v>-</v>
      </c>
      <c r="F51" s="224"/>
      <c r="G51" s="224"/>
      <c r="H51" s="225"/>
    </row>
    <row r="52" spans="1:8" s="3" customFormat="1" ht="15" customHeight="1" x14ac:dyDescent="0.2">
      <c r="A52" s="221"/>
      <c r="B52" s="122" t="str">
        <f>'Eval 1'!B49</f>
        <v>Position with respect to potential deflectors</v>
      </c>
      <c r="C52" s="81" t="str">
        <f>'Eval 1'!D49</f>
        <v>-</v>
      </c>
      <c r="D52" s="81" t="str">
        <f>HLOOKUP($A$6,'Eval 2'!$D$6:$W$82,44,FALSE)</f>
        <v>-</v>
      </c>
      <c r="E52" s="81" t="str">
        <f>HLOOKUP($A$6,'Eval 3'!$D$6:$W$82,44,FALSE)</f>
        <v>-</v>
      </c>
      <c r="F52" s="224"/>
      <c r="G52" s="224"/>
      <c r="H52" s="225"/>
    </row>
    <row r="53" spans="1:8" s="3" customFormat="1" ht="15" customHeight="1" x14ac:dyDescent="0.2">
      <c r="A53" s="221"/>
      <c r="B53" s="122" t="str">
        <f>'Eval 1'!B50</f>
        <v>Works hard to find puck</v>
      </c>
      <c r="C53" s="81" t="str">
        <f>'Eval 1'!D50</f>
        <v>-</v>
      </c>
      <c r="D53" s="81" t="str">
        <f>HLOOKUP($A$6,'Eval 2'!$D$6:$W$82,45,FALSE)</f>
        <v>-</v>
      </c>
      <c r="E53" s="81" t="str">
        <f>HLOOKUP($A$6,'Eval 3'!$D$6:$W$82,45,FALSE)</f>
        <v>-</v>
      </c>
      <c r="F53" s="224"/>
      <c r="G53" s="224"/>
      <c r="H53" s="225"/>
    </row>
    <row r="54" spans="1:8" s="3" customFormat="1" ht="15" customHeight="1" x14ac:dyDescent="0.2">
      <c r="A54" s="221"/>
      <c r="B54" s="122" t="str">
        <f>'Eval 1'!B51</f>
        <v>Use of body</v>
      </c>
      <c r="C54" s="81" t="str">
        <f>'Eval 1'!D51</f>
        <v>-</v>
      </c>
      <c r="D54" s="81" t="str">
        <f>HLOOKUP($A$6,'Eval 2'!$D$6:$W$82,46,FALSE)</f>
        <v>-</v>
      </c>
      <c r="E54" s="81" t="str">
        <f>HLOOKUP($A$6,'Eval 3'!$D$6:$W$82,46,FALSE)</f>
        <v>-</v>
      </c>
      <c r="F54" s="224"/>
      <c r="G54" s="224"/>
      <c r="H54" s="225"/>
    </row>
    <row r="55" spans="1:8" s="3" customFormat="1" ht="15" customHeight="1" x14ac:dyDescent="0.2">
      <c r="A55" s="221"/>
      <c r="B55" s="122" t="str">
        <f>'Eval 1'!B52</f>
        <v>Reaction to change of direction</v>
      </c>
      <c r="C55" s="81" t="str">
        <f>'Eval 1'!D52</f>
        <v>-</v>
      </c>
      <c r="D55" s="81" t="str">
        <f>HLOOKUP($A$6,'Eval 2'!$D$6:$W$82,47,FALSE)</f>
        <v>-</v>
      </c>
      <c r="E55" s="81" t="str">
        <f>HLOOKUP($A$6,'Eval 3'!$D$6:$W$82,47,FALSE)</f>
        <v>-</v>
      </c>
      <c r="F55" s="224"/>
      <c r="G55" s="224"/>
      <c r="H55" s="225"/>
    </row>
    <row r="56" spans="1:8" s="3" customFormat="1" ht="15" customHeight="1" x14ac:dyDescent="0.2">
      <c r="A56" s="221"/>
      <c r="B56" s="122" t="str">
        <f>'Eval 1'!B53</f>
        <v>Control of rebounds</v>
      </c>
      <c r="C56" s="81" t="str">
        <f>'Eval 1'!D53</f>
        <v>-</v>
      </c>
      <c r="D56" s="81" t="str">
        <f>HLOOKUP($A$6,'Eval 2'!$D$6:$W$82,48,FALSE)</f>
        <v>-</v>
      </c>
      <c r="E56" s="81" t="str">
        <f>HLOOKUP($A$6,'Eval 3'!$D$6:$W$82,48,FALSE)</f>
        <v>-</v>
      </c>
      <c r="F56" s="224"/>
      <c r="G56" s="224"/>
      <c r="H56" s="225"/>
    </row>
    <row r="57" spans="1:8" s="3" customFormat="1" ht="15" customHeight="1" x14ac:dyDescent="0.2">
      <c r="A57" s="221"/>
      <c r="B57" s="122" t="str">
        <f>'Eval 1'!B54</f>
        <v>Position self properly (play behind net, corner)</v>
      </c>
      <c r="C57" s="81" t="str">
        <f>'Eval 1'!D54</f>
        <v>-</v>
      </c>
      <c r="D57" s="81" t="str">
        <f>HLOOKUP($A$6,'Eval 2'!$D$6:$W$82,49,FALSE)</f>
        <v>-</v>
      </c>
      <c r="E57" s="81" t="str">
        <f>HLOOKUP($A$6,'Eval 3'!$D$6:$W$82,49,FALSE)</f>
        <v>-</v>
      </c>
      <c r="F57" s="224"/>
      <c r="G57" s="224"/>
      <c r="H57" s="225"/>
    </row>
    <row r="58" spans="1:8" s="3" customFormat="1" ht="15" customHeight="1" x14ac:dyDescent="0.2">
      <c r="A58" s="221"/>
      <c r="B58" s="122" t="str">
        <f>'Eval 1'!B55</f>
        <v>Lateral mobility-post to post movement</v>
      </c>
      <c r="C58" s="81" t="str">
        <f>'Eval 1'!D55</f>
        <v>-</v>
      </c>
      <c r="D58" s="81" t="str">
        <f>HLOOKUP($A$6,'Eval 2'!$D$6:$W$82,50,FALSE)</f>
        <v>-</v>
      </c>
      <c r="E58" s="81" t="str">
        <f>HLOOKUP($A$6,'Eval 3'!$D$6:$W$82,50,FALSE)</f>
        <v>-</v>
      </c>
      <c r="F58" s="224"/>
      <c r="G58" s="224"/>
      <c r="H58" s="225"/>
    </row>
    <row r="59" spans="1:8" s="3" customFormat="1" ht="15" customHeight="1" x14ac:dyDescent="0.2">
      <c r="A59" s="221"/>
      <c r="B59" s="122" t="str">
        <f>'Eval 1'!B56</f>
        <v>Use of stick to decrease scoring opportunities</v>
      </c>
      <c r="C59" s="81" t="str">
        <f>'Eval 1'!D56</f>
        <v>-</v>
      </c>
      <c r="D59" s="81" t="str">
        <f>HLOOKUP($A$6,'Eval 2'!$D$6:$W$82,51,FALSE)</f>
        <v>-</v>
      </c>
      <c r="E59" s="81" t="str">
        <f>HLOOKUP($A$6,'Eval 3'!$D$6:$W$82,51,FALSE)</f>
        <v>-</v>
      </c>
      <c r="F59" s="224"/>
      <c r="G59" s="224"/>
      <c r="H59" s="225"/>
    </row>
    <row r="60" spans="1:8" s="3" customFormat="1" ht="15" customHeight="1" thickBot="1" x14ac:dyDescent="0.25">
      <c r="A60" s="221"/>
      <c r="B60" s="123" t="str">
        <f>'Eval 1'!B57</f>
        <v>Ability to challenge slot pass</v>
      </c>
      <c r="C60" s="124" t="str">
        <f>'Eval 1'!D57</f>
        <v>-</v>
      </c>
      <c r="D60" s="124" t="str">
        <f>HLOOKUP($A$6,'Eval 2'!$D$6:$W$82,52,FALSE)</f>
        <v>-</v>
      </c>
      <c r="E60" s="124" t="str">
        <f>HLOOKUP($A$6,'Eval 3'!$D$6:$W$82,52,FALSE)</f>
        <v>-</v>
      </c>
      <c r="F60" s="222"/>
      <c r="G60" s="222"/>
      <c r="H60" s="223"/>
    </row>
    <row r="61" spans="1:8" s="3" customFormat="1" ht="15" customHeight="1" thickBot="1" x14ac:dyDescent="0.25">
      <c r="A61" s="79"/>
      <c r="B61" s="105"/>
      <c r="C61" s="119"/>
      <c r="D61" s="119"/>
      <c r="E61" s="119"/>
      <c r="F61" s="230"/>
      <c r="G61" s="230"/>
      <c r="H61" s="230"/>
    </row>
    <row r="62" spans="1:8" s="3" customFormat="1" ht="15" customHeight="1" x14ac:dyDescent="0.2">
      <c r="A62" s="221" t="s">
        <v>37</v>
      </c>
      <c r="B62" s="120" t="str">
        <f>'Eval 1'!B59</f>
        <v>Alert at all times</v>
      </c>
      <c r="C62" s="121" t="str">
        <f>'Eval 1'!D59</f>
        <v>-</v>
      </c>
      <c r="D62" s="121" t="str">
        <f>HLOOKUP($A$6,'Eval 2'!$D$6:$W$82,54,FALSE)</f>
        <v>-</v>
      </c>
      <c r="E62" s="121" t="str">
        <f>HLOOKUP($A$6,'Eval 3'!$D$6:$W$82,54,FALSE)</f>
        <v>-</v>
      </c>
      <c r="F62" s="231"/>
      <c r="G62" s="231"/>
      <c r="H62" s="232"/>
    </row>
    <row r="63" spans="1:8" s="3" customFormat="1" ht="15" customHeight="1" x14ac:dyDescent="0.2">
      <c r="A63" s="221"/>
      <c r="B63" s="122" t="str">
        <f>'Eval 1'!B60</f>
        <v>Follows puck at all times</v>
      </c>
      <c r="C63" s="81" t="str">
        <f>'Eval 1'!D60</f>
        <v>-</v>
      </c>
      <c r="D63" s="81" t="str">
        <f>HLOOKUP($A$6,'Eval 2'!$D$6:$W$82,55,FALSE)</f>
        <v>-</v>
      </c>
      <c r="E63" s="81" t="str">
        <f>HLOOKUP($A$6,'Eval 3'!$D$6:$W$82,55,FALSE)</f>
        <v>-</v>
      </c>
      <c r="F63" s="224"/>
      <c r="G63" s="224"/>
      <c r="H63" s="225"/>
    </row>
    <row r="64" spans="1:8" s="3" customFormat="1" ht="15" customHeight="1" x14ac:dyDescent="0.2">
      <c r="A64" s="221"/>
      <c r="B64" s="122" t="str">
        <f>'Eval 1'!B61</f>
        <v>Maintains conc. despite bad plays/early goals</v>
      </c>
      <c r="C64" s="81" t="str">
        <f>'Eval 1'!D61</f>
        <v>-</v>
      </c>
      <c r="D64" s="81" t="str">
        <f>HLOOKUP($A$6,'Eval 2'!$D$6:$W$82,56,FALSE)</f>
        <v>-</v>
      </c>
      <c r="E64" s="81" t="str">
        <f>HLOOKUP($A$6,'Eval 3'!$D$6:$W$82,56,FALSE)</f>
        <v>-</v>
      </c>
      <c r="F64" s="224"/>
      <c r="G64" s="224"/>
      <c r="H64" s="225"/>
    </row>
    <row r="65" spans="1:8" s="3" customFormat="1" ht="15" customHeight="1" x14ac:dyDescent="0.2">
      <c r="A65" s="221"/>
      <c r="B65" s="122" t="str">
        <f>'Eval 1'!B62</f>
        <v>Understands offensive team play options</v>
      </c>
      <c r="C65" s="81" t="str">
        <f>'Eval 1'!D62</f>
        <v>-</v>
      </c>
      <c r="D65" s="81" t="str">
        <f>HLOOKUP($A$6,'Eval 2'!$D$6:$W$82,57,FALSE)</f>
        <v>-</v>
      </c>
      <c r="E65" s="81" t="str">
        <f>HLOOKUP($A$6,'Eval 3'!$D$6:$W$82,57,FALSE)</f>
        <v>-</v>
      </c>
      <c r="F65" s="224"/>
      <c r="G65" s="224"/>
      <c r="H65" s="225"/>
    </row>
    <row r="66" spans="1:8" s="3" customFormat="1" ht="15" customHeight="1" x14ac:dyDescent="0.2">
      <c r="A66" s="221"/>
      <c r="B66" s="122" t="str">
        <f>'Eval 1'!B63</f>
        <v>Able to pick up open man</v>
      </c>
      <c r="C66" s="81" t="str">
        <f>'Eval 1'!D63</f>
        <v>-</v>
      </c>
      <c r="D66" s="81" t="str">
        <f>HLOOKUP($A$6,'Eval 2'!$D$6:$W$82,58,FALSE)</f>
        <v>-</v>
      </c>
      <c r="E66" s="81" t="str">
        <f>HLOOKUP($A$6,'Eval 3'!$D$6:$W$82,58,FALSE)</f>
        <v>-</v>
      </c>
      <c r="F66" s="224"/>
      <c r="G66" s="224"/>
      <c r="H66" s="225"/>
    </row>
    <row r="67" spans="1:8" s="3" customFormat="1" ht="15" customHeight="1" x14ac:dyDescent="0.2">
      <c r="A67" s="221"/>
      <c r="B67" s="122" t="str">
        <f>'Eval 1'!B64</f>
        <v>Able to read shooter</v>
      </c>
      <c r="C67" s="81" t="str">
        <f>'Eval 1'!D64</f>
        <v>-</v>
      </c>
      <c r="D67" s="81" t="str">
        <f>HLOOKUP($A$6,'Eval 2'!$D$6:$W$82,59,FALSE)</f>
        <v>-</v>
      </c>
      <c r="E67" s="81" t="str">
        <f>HLOOKUP($A$6,'Eval 3'!$D$6:$W$82,59,FALSE)</f>
        <v>-</v>
      </c>
      <c r="F67" s="224"/>
      <c r="G67" s="224"/>
      <c r="H67" s="225"/>
    </row>
    <row r="68" spans="1:8" s="3" customFormat="1" ht="15" customHeight="1" x14ac:dyDescent="0.2">
      <c r="A68" s="221"/>
      <c r="B68" s="122" t="str">
        <f>'Eval 1'!B65</f>
        <v>Finds puck in scramble</v>
      </c>
      <c r="C68" s="81" t="str">
        <f>'Eval 1'!D65</f>
        <v>-</v>
      </c>
      <c r="D68" s="81" t="str">
        <f>HLOOKUP($A$6,'Eval 2'!$D$6:$W$82,60,FALSE)</f>
        <v>-</v>
      </c>
      <c r="E68" s="81" t="str">
        <f>HLOOKUP($A$6,'Eval 3'!$D$6:$W$82,60,FALSE)</f>
        <v>-</v>
      </c>
      <c r="F68" s="224"/>
      <c r="G68" s="224"/>
      <c r="H68" s="225"/>
    </row>
    <row r="69" spans="1:8" s="3" customFormat="1" ht="15" customHeight="1" x14ac:dyDescent="0.2">
      <c r="A69" s="221"/>
      <c r="B69" s="122" t="str">
        <f>'Eval 1'!B66</f>
        <v>Able to make key saves</v>
      </c>
      <c r="C69" s="81" t="str">
        <f>'Eval 1'!D66</f>
        <v>-</v>
      </c>
      <c r="D69" s="81" t="str">
        <f>HLOOKUP($A$6,'Eval 2'!$D$6:$W$82,61,FALSE)</f>
        <v>-</v>
      </c>
      <c r="E69" s="81" t="str">
        <f>HLOOKUP($A$6,'Eval 3'!$D$6:$W$82,61,FALSE)</f>
        <v>-</v>
      </c>
      <c r="F69" s="224"/>
      <c r="G69" s="224"/>
      <c r="H69" s="225"/>
    </row>
    <row r="70" spans="1:8" s="3" customFormat="1" ht="15" customHeight="1" x14ac:dyDescent="0.2">
      <c r="A70" s="221"/>
      <c r="B70" s="122" t="str">
        <f>'Eval 1'!B67</f>
        <v>Able to perform in pressure situations</v>
      </c>
      <c r="C70" s="81" t="str">
        <f>'Eval 1'!D67</f>
        <v>-</v>
      </c>
      <c r="D70" s="81" t="str">
        <f>HLOOKUP($A$6,'Eval 2'!$D$6:$W$82,62,FALSE)</f>
        <v>-</v>
      </c>
      <c r="E70" s="81" t="str">
        <f>HLOOKUP($A$6,'Eval 3'!$D$6:$W$82,62,FALSE)</f>
        <v>-</v>
      </c>
      <c r="F70" s="224"/>
      <c r="G70" s="224"/>
      <c r="H70" s="225"/>
    </row>
    <row r="71" spans="1:8" s="3" customFormat="1" ht="15" customHeight="1" x14ac:dyDescent="0.2">
      <c r="A71" s="221"/>
      <c r="B71" s="122" t="str">
        <f>'Eval 1'!B68</f>
        <v>Displays an ‘in charge’ attitude</v>
      </c>
      <c r="C71" s="81" t="str">
        <f>'Eval 1'!D68</f>
        <v>-</v>
      </c>
      <c r="D71" s="81" t="str">
        <f>HLOOKUP($A$6,'Eval 2'!$D$6:$W$82,63,FALSE)</f>
        <v>-</v>
      </c>
      <c r="E71" s="81" t="str">
        <f>HLOOKUP($A$6,'Eval 3'!$D$6:$W$82,63,FALSE)</f>
        <v>-</v>
      </c>
      <c r="F71" s="224"/>
      <c r="G71" s="224"/>
      <c r="H71" s="225"/>
    </row>
    <row r="72" spans="1:8" s="3" customFormat="1" ht="15" customHeight="1" x14ac:dyDescent="0.2">
      <c r="A72" s="221"/>
      <c r="B72" s="122" t="str">
        <f>'Eval 1'!B69</f>
        <v>Positive mental attitude at all times</v>
      </c>
      <c r="C72" s="81" t="str">
        <f>'Eval 1'!D69</f>
        <v>-</v>
      </c>
      <c r="D72" s="81" t="str">
        <f>HLOOKUP($A$6,'Eval 2'!$D$6:$W$82,64,FALSE)</f>
        <v>-</v>
      </c>
      <c r="E72" s="81" t="str">
        <f>HLOOKUP($A$6,'Eval 3'!$D$6:$W$82,64,FALSE)</f>
        <v>-</v>
      </c>
      <c r="F72" s="224"/>
      <c r="G72" s="224"/>
      <c r="H72" s="225"/>
    </row>
    <row r="73" spans="1:8" s="3" customFormat="1" ht="15" customHeight="1" x14ac:dyDescent="0.2">
      <c r="A73" s="221"/>
      <c r="B73" s="122" t="str">
        <f>'Eval 1'!B70</f>
        <v>Size of heart</v>
      </c>
      <c r="C73" s="81" t="str">
        <f>'Eval 1'!D70</f>
        <v>-</v>
      </c>
      <c r="D73" s="81" t="str">
        <f>HLOOKUP($A$6,'Eval 2'!$D$6:$W$82,65,FALSE)</f>
        <v>-</v>
      </c>
      <c r="E73" s="81" t="str">
        <f>HLOOKUP($A$6,'Eval 3'!$D$6:$W$82,65,FALSE)</f>
        <v>-</v>
      </c>
      <c r="F73" s="224"/>
      <c r="G73" s="224"/>
      <c r="H73" s="225"/>
    </row>
    <row r="74" spans="1:8" s="3" customFormat="1" ht="15" customHeight="1" x14ac:dyDescent="0.2">
      <c r="A74" s="221"/>
      <c r="B74" s="122" t="str">
        <f>'Eval 1'!B71</f>
        <v>Constant desire to excel in all situations</v>
      </c>
      <c r="C74" s="81" t="str">
        <f>'Eval 1'!D71</f>
        <v>-</v>
      </c>
      <c r="D74" s="81" t="str">
        <f>HLOOKUP($A$6,'Eval 2'!$D$6:$W$82,66,FALSE)</f>
        <v>-</v>
      </c>
      <c r="E74" s="81" t="str">
        <f>HLOOKUP($A$6,'Eval 3'!$D$6:$W$82,66,FALSE)</f>
        <v>-</v>
      </c>
      <c r="F74" s="224"/>
      <c r="G74" s="224"/>
      <c r="H74" s="225"/>
    </row>
    <row r="75" spans="1:8" s="3" customFormat="1" ht="15" customHeight="1" x14ac:dyDescent="0.2">
      <c r="A75" s="221"/>
      <c r="B75" s="122" t="str">
        <f>'Eval 1'!B72</f>
        <v>Constant work ethic in practices</v>
      </c>
      <c r="C75" s="81" t="str">
        <f>'Eval 1'!D72</f>
        <v>-</v>
      </c>
      <c r="D75" s="81" t="str">
        <f>HLOOKUP($A$6,'Eval 2'!$D$6:$W$82,67,FALSE)</f>
        <v>-</v>
      </c>
      <c r="E75" s="81" t="str">
        <f>HLOOKUP($A$6,'Eval 3'!$D$6:$W$82,67,FALSE)</f>
        <v>-</v>
      </c>
      <c r="F75" s="224"/>
      <c r="G75" s="224"/>
      <c r="H75" s="225"/>
    </row>
    <row r="76" spans="1:8" s="3" customFormat="1" ht="15" customHeight="1" x14ac:dyDescent="0.2">
      <c r="A76" s="221"/>
      <c r="B76" s="122" t="str">
        <f>'Eval 1'!B73</f>
        <v>Never gives up / battles for pucks</v>
      </c>
      <c r="C76" s="81" t="str">
        <f>'Eval 1'!D73</f>
        <v>-</v>
      </c>
      <c r="D76" s="81" t="str">
        <f>HLOOKUP($A$6,'Eval 2'!$D$6:$W$82,68,FALSE)</f>
        <v>-</v>
      </c>
      <c r="E76" s="81" t="str">
        <f>HLOOKUP($A$6,'Eval 3'!$D$6:$W$82,68,FALSE)</f>
        <v>-</v>
      </c>
      <c r="F76" s="224"/>
      <c r="G76" s="224"/>
      <c r="H76" s="225"/>
    </row>
    <row r="77" spans="1:8" s="3" customFormat="1" ht="15" customHeight="1" x14ac:dyDescent="0.2">
      <c r="A77" s="221"/>
      <c r="B77" s="122" t="str">
        <f>'Eval 1'!B74</f>
        <v>Controls temper</v>
      </c>
      <c r="C77" s="81" t="str">
        <f>'Eval 1'!D74</f>
        <v>-</v>
      </c>
      <c r="D77" s="81" t="str">
        <f>HLOOKUP($A$6,'Eval 2'!$D$6:$W$82,69,FALSE)</f>
        <v>-</v>
      </c>
      <c r="E77" s="81" t="str">
        <f>HLOOKUP($A$6,'Eval 3'!$D$6:$W$82,69,FALSE)</f>
        <v>-</v>
      </c>
      <c r="F77" s="224"/>
      <c r="G77" s="224"/>
      <c r="H77" s="225"/>
    </row>
    <row r="78" spans="1:8" s="3" customFormat="1" ht="15" customHeight="1" x14ac:dyDescent="0.2">
      <c r="A78" s="221"/>
      <c r="B78" s="122" t="str">
        <f>'Eval 1'!B75</f>
        <v>On time and organized</v>
      </c>
      <c r="C78" s="81" t="str">
        <f>'Eval 1'!D75</f>
        <v>-</v>
      </c>
      <c r="D78" s="81" t="str">
        <f>HLOOKUP($A$6,'Eval 2'!$D$6:$W$82,70,FALSE)</f>
        <v>-</v>
      </c>
      <c r="E78" s="81" t="str">
        <f>HLOOKUP($A$6,'Eval 3'!$D$6:$W$82,70,FALSE)</f>
        <v>-</v>
      </c>
      <c r="F78" s="224"/>
      <c r="G78" s="224"/>
      <c r="H78" s="225"/>
    </row>
    <row r="79" spans="1:8" s="3" customFormat="1" ht="15" customHeight="1" x14ac:dyDescent="0.2">
      <c r="A79" s="221"/>
      <c r="B79" s="122" t="str">
        <f>'Eval 1'!B76</f>
        <v>Communication</v>
      </c>
      <c r="C79" s="81" t="str">
        <f>'Eval 1'!D76</f>
        <v>-</v>
      </c>
      <c r="D79" s="81" t="str">
        <f>HLOOKUP($A$6,'Eval 2'!$D$6:$W$82,71,FALSE)</f>
        <v>-</v>
      </c>
      <c r="E79" s="81" t="str">
        <f>HLOOKUP($A$6,'Eval 3'!$D$6:$W$82,71,FALSE)</f>
        <v>-</v>
      </c>
      <c r="F79" s="224"/>
      <c r="G79" s="224"/>
      <c r="H79" s="225"/>
    </row>
    <row r="80" spans="1:8" s="3" customFormat="1" ht="15" customHeight="1" thickBot="1" x14ac:dyDescent="0.25">
      <c r="A80" s="221"/>
      <c r="B80" s="123" t="str">
        <f>'Eval 1'!B77</f>
        <v>Coachability</v>
      </c>
      <c r="C80" s="124" t="str">
        <f>'Eval 1'!D77</f>
        <v>-</v>
      </c>
      <c r="D80" s="124" t="str">
        <f>HLOOKUP($A$6,'Eval 2'!$D$6:$W$82,72,FALSE)</f>
        <v>-</v>
      </c>
      <c r="E80" s="124" t="str">
        <f>HLOOKUP($A$6,'Eval 3'!$D$6:$W$82,72,FALSE)</f>
        <v>-</v>
      </c>
      <c r="F80" s="222"/>
      <c r="G80" s="222"/>
      <c r="H80" s="223"/>
    </row>
    <row r="81" spans="1:8" s="3" customFormat="1" ht="6" customHeight="1" x14ac:dyDescent="0.2">
      <c r="A81" s="79"/>
      <c r="B81" s="118"/>
      <c r="C81" s="119"/>
      <c r="D81" s="119"/>
      <c r="E81" s="119"/>
      <c r="F81" s="68"/>
      <c r="G81" s="68"/>
      <c r="H81" s="68"/>
    </row>
    <row r="82" spans="1:8" ht="12.75" customHeight="1" x14ac:dyDescent="0.2">
      <c r="B82" s="66"/>
      <c r="C82" s="67"/>
      <c r="D82" s="67"/>
      <c r="E82" s="67"/>
      <c r="F82" s="68"/>
      <c r="G82" s="68"/>
      <c r="H82" s="68"/>
    </row>
    <row r="83" spans="1:8" ht="12.75" customHeight="1" x14ac:dyDescent="0.2">
      <c r="B83" s="76" t="s">
        <v>61</v>
      </c>
      <c r="C83" s="243" t="str">
        <f>'Eval 1'!P84</f>
        <v>-</v>
      </c>
      <c r="D83" s="243"/>
      <c r="E83" s="243"/>
      <c r="F83" s="70" t="s">
        <v>60</v>
      </c>
      <c r="G83" s="128" t="str">
        <f>'Eval 1'!P85</f>
        <v>-</v>
      </c>
      <c r="H83" s="128"/>
    </row>
    <row r="84" spans="1:8" ht="12.75" customHeight="1" x14ac:dyDescent="0.2">
      <c r="B84" s="76" t="s">
        <v>62</v>
      </c>
      <c r="C84" s="244" t="str">
        <f>'Eval 2'!P84</f>
        <v>-</v>
      </c>
      <c r="D84" s="244"/>
      <c r="E84" s="244"/>
      <c r="F84" s="68" t="s">
        <v>60</v>
      </c>
      <c r="G84" s="128" t="str">
        <f>'Eval 2'!P85</f>
        <v>-</v>
      </c>
      <c r="H84" s="128"/>
    </row>
    <row r="85" spans="1:8" ht="12.75" customHeight="1" x14ac:dyDescent="0.2">
      <c r="B85" s="76" t="s">
        <v>63</v>
      </c>
      <c r="C85" s="244" t="str">
        <f>'Eval 3'!P84</f>
        <v>-</v>
      </c>
      <c r="D85" s="244"/>
      <c r="E85" s="244"/>
      <c r="F85" s="68" t="s">
        <v>60</v>
      </c>
      <c r="G85" s="128" t="str">
        <f>'Eval 3'!P85</f>
        <v>-</v>
      </c>
      <c r="H85" s="128"/>
    </row>
    <row r="86" spans="1:8" ht="12.75" customHeight="1" x14ac:dyDescent="0.2">
      <c r="B86" s="66"/>
      <c r="C86" s="67"/>
      <c r="D86" s="67"/>
      <c r="E86" s="67"/>
      <c r="F86" s="68"/>
      <c r="G86" s="129"/>
      <c r="H86" s="129"/>
    </row>
    <row r="87" spans="1:8" ht="12.75" customHeight="1" x14ac:dyDescent="0.2">
      <c r="F87" s="69" t="s">
        <v>43</v>
      </c>
      <c r="G87" s="127" t="str">
        <f>'Eval 1'!D84</f>
        <v>-</v>
      </c>
      <c r="H87" s="127"/>
    </row>
    <row r="88" spans="1:8" ht="12.75" customHeight="1" x14ac:dyDescent="0.2">
      <c r="F88" s="69" t="s">
        <v>64</v>
      </c>
      <c r="G88" s="127" t="str">
        <f>'Eval 1'!D85</f>
        <v>-</v>
      </c>
      <c r="H88" s="127"/>
    </row>
    <row r="89" spans="1:8" ht="12.75" customHeight="1" x14ac:dyDescent="0.2">
      <c r="F89" s="183" t="s">
        <v>121</v>
      </c>
      <c r="G89" s="127" t="str">
        <f>'Eval 1'!D86</f>
        <v>-</v>
      </c>
      <c r="H89" s="127"/>
    </row>
    <row r="90" spans="1:8" ht="12.75" customHeight="1" x14ac:dyDescent="0.2">
      <c r="B90" s="66"/>
      <c r="C90" s="67"/>
      <c r="D90" s="67"/>
      <c r="E90" s="67"/>
      <c r="F90" s="68"/>
      <c r="G90" s="68"/>
      <c r="H90" s="68"/>
    </row>
    <row r="91" spans="1:8" ht="12.75" customHeight="1" x14ac:dyDescent="0.2">
      <c r="B91" s="69"/>
      <c r="C91" s="71"/>
      <c r="D91" s="71"/>
      <c r="E91" s="71"/>
      <c r="F91" s="70"/>
      <c r="G91" s="70"/>
      <c r="H91" s="70"/>
    </row>
    <row r="92" spans="1:8" ht="12.75" customHeight="1" x14ac:dyDescent="0.2">
      <c r="B92" s="66"/>
      <c r="C92" s="67"/>
      <c r="D92" s="67"/>
      <c r="E92" s="67"/>
      <c r="F92" s="68"/>
      <c r="G92" s="68"/>
      <c r="H92" s="68"/>
    </row>
    <row r="93" spans="1:8" ht="12.75" customHeight="1" x14ac:dyDescent="0.2">
      <c r="B93" s="72"/>
      <c r="C93" s="67"/>
      <c r="D93" s="67"/>
      <c r="E93" s="67"/>
      <c r="F93" s="70"/>
      <c r="G93" s="70"/>
      <c r="H93" s="70"/>
    </row>
    <row r="94" spans="1:8" ht="12.75" customHeight="1" x14ac:dyDescent="0.2">
      <c r="B94" s="72"/>
      <c r="C94" s="67"/>
      <c r="D94" s="67"/>
      <c r="E94" s="67"/>
      <c r="F94" s="70"/>
      <c r="G94" s="70"/>
      <c r="H94" s="70"/>
    </row>
    <row r="95" spans="1:8" ht="12.75" customHeight="1" x14ac:dyDescent="0.2">
      <c r="B95" s="66"/>
      <c r="C95" s="67"/>
      <c r="D95" s="67"/>
      <c r="E95" s="67"/>
      <c r="F95" s="68"/>
      <c r="G95" s="68"/>
      <c r="H95" s="68"/>
    </row>
    <row r="96" spans="1:8" ht="12.75" customHeight="1" x14ac:dyDescent="0.2">
      <c r="B96" s="69"/>
      <c r="C96" s="67"/>
      <c r="D96" s="67"/>
      <c r="E96" s="67"/>
      <c r="F96" s="70"/>
      <c r="G96" s="70"/>
      <c r="H96" s="70"/>
    </row>
    <row r="97" spans="2:15" ht="12.75" customHeight="1" x14ac:dyDescent="0.2">
      <c r="B97" s="31"/>
      <c r="C97" s="32"/>
      <c r="D97" s="32"/>
      <c r="E97" s="32"/>
      <c r="F97" s="33"/>
      <c r="G97" s="33"/>
      <c r="H97" s="33"/>
    </row>
    <row r="98" spans="2:15" ht="12.75" customHeight="1" x14ac:dyDescent="0.2">
      <c r="B98" s="4"/>
      <c r="C98" s="5"/>
      <c r="D98" s="5"/>
      <c r="E98" s="5"/>
      <c r="F98" s="50"/>
      <c r="G98" s="25"/>
      <c r="H98" s="25"/>
    </row>
    <row r="99" spans="2:15" ht="12.75" customHeight="1" x14ac:dyDescent="0.2">
      <c r="B99" s="5"/>
      <c r="C99" s="5"/>
      <c r="F99" s="47"/>
      <c r="G99" s="25"/>
      <c r="H99" s="25"/>
      <c r="M99" s="7"/>
      <c r="N99" s="8"/>
      <c r="O99" s="8"/>
    </row>
    <row r="100" spans="2:15" ht="12.75" customHeight="1" x14ac:dyDescent="0.2">
      <c r="B100" s="5"/>
      <c r="C100" s="5"/>
      <c r="F100" s="47"/>
      <c r="G100" s="25"/>
      <c r="H100" s="25"/>
    </row>
    <row r="101" spans="2:15" ht="12.75" customHeight="1" x14ac:dyDescent="0.2">
      <c r="B101" s="5"/>
      <c r="C101" s="5"/>
      <c r="F101" s="47"/>
      <c r="G101" s="25"/>
      <c r="H101" s="25"/>
    </row>
    <row r="102" spans="2:15" ht="12.75" customHeight="1" x14ac:dyDescent="0.2">
      <c r="B102" s="5"/>
      <c r="C102" s="5"/>
      <c r="D102" s="7"/>
      <c r="E102" s="7"/>
      <c r="F102" s="47"/>
      <c r="G102" s="25"/>
      <c r="H102" s="25"/>
    </row>
    <row r="103" spans="2:15" ht="12.75" customHeight="1" x14ac:dyDescent="0.2">
      <c r="B103" s="5"/>
      <c r="C103" s="5"/>
      <c r="D103" s="7"/>
      <c r="E103" s="7"/>
      <c r="F103" s="47"/>
      <c r="G103" s="5"/>
      <c r="H103" s="5"/>
    </row>
    <row r="104" spans="2:15" ht="12.75" customHeight="1" x14ac:dyDescent="0.2">
      <c r="B104" s="5"/>
      <c r="C104" s="5"/>
      <c r="D104" s="5"/>
      <c r="E104" s="5"/>
      <c r="F104" s="47"/>
      <c r="G104" s="5"/>
      <c r="H104" s="5"/>
    </row>
    <row r="105" spans="2:15" ht="12.75" customHeight="1" x14ac:dyDescent="0.2">
      <c r="B105" s="5"/>
      <c r="C105" s="5"/>
      <c r="D105" s="5"/>
      <c r="E105" s="5"/>
      <c r="F105" s="9"/>
      <c r="G105" s="5"/>
      <c r="H105" s="5"/>
    </row>
    <row r="106" spans="2:15" ht="12.75" customHeight="1" x14ac:dyDescent="0.2"/>
    <row r="107" spans="2:15" ht="12.75" customHeight="1" x14ac:dyDescent="0.2"/>
    <row r="108" spans="2:15" ht="12.75" customHeight="1" x14ac:dyDescent="0.2"/>
    <row r="109" spans="2:15" ht="12.75" customHeight="1" x14ac:dyDescent="0.2"/>
    <row r="110" spans="2:15" ht="12.75" customHeight="1" x14ac:dyDescent="0.2"/>
    <row r="111" spans="2:15" ht="12.75" customHeight="1" x14ac:dyDescent="0.2">
      <c r="B111" s="3"/>
      <c r="C111" s="3"/>
      <c r="D111" s="3"/>
      <c r="E111" s="3"/>
      <c r="F111" s="3"/>
      <c r="G111" s="3"/>
      <c r="H111" s="3"/>
    </row>
    <row r="112" spans="2:15" x14ac:dyDescent="0.2">
      <c r="B112" s="3"/>
      <c r="C112" s="3"/>
      <c r="D112" s="3"/>
      <c r="E112" s="3"/>
      <c r="F112" s="3"/>
      <c r="G112" s="3"/>
      <c r="H112" s="3"/>
    </row>
    <row r="113" spans="2:8" x14ac:dyDescent="0.2">
      <c r="B113" s="3"/>
      <c r="C113" s="3"/>
      <c r="D113" s="3"/>
      <c r="E113" s="3"/>
      <c r="F113" s="3"/>
      <c r="G113" s="3"/>
      <c r="H113" s="3"/>
    </row>
  </sheetData>
  <sheetProtection password="DFDD" sheet="1" objects="1" scenarios="1"/>
  <mergeCells count="81">
    <mergeCell ref="C84:E84"/>
    <mergeCell ref="C85:E85"/>
    <mergeCell ref="F34:H34"/>
    <mergeCell ref="F36:H36"/>
    <mergeCell ref="F43:H43"/>
    <mergeCell ref="F51:H51"/>
    <mergeCell ref="F44:H44"/>
    <mergeCell ref="F45:H45"/>
    <mergeCell ref="F46:H46"/>
    <mergeCell ref="F47:H47"/>
    <mergeCell ref="F49:H49"/>
    <mergeCell ref="F50:H50"/>
    <mergeCell ref="F61:H61"/>
    <mergeCell ref="F62:H62"/>
    <mergeCell ref="F63:H63"/>
    <mergeCell ref="F41:H41"/>
    <mergeCell ref="F13:H13"/>
    <mergeCell ref="C10:E10"/>
    <mergeCell ref="F10:H11"/>
    <mergeCell ref="F14:H14"/>
    <mergeCell ref="C83:E83"/>
    <mergeCell ref="F19:H19"/>
    <mergeCell ref="F20:H20"/>
    <mergeCell ref="F31:H31"/>
    <mergeCell ref="F28:H28"/>
    <mergeCell ref="F29:H29"/>
    <mergeCell ref="F24:H24"/>
    <mergeCell ref="F25:H25"/>
    <mergeCell ref="F42:H42"/>
    <mergeCell ref="F15:H15"/>
    <mergeCell ref="F37:H37"/>
    <mergeCell ref="F35:H35"/>
    <mergeCell ref="F39:H39"/>
    <mergeCell ref="F38:H38"/>
    <mergeCell ref="F40:H40"/>
    <mergeCell ref="F33:H33"/>
    <mergeCell ref="F18:H18"/>
    <mergeCell ref="F68:H68"/>
    <mergeCell ref="B3:H3"/>
    <mergeCell ref="B9:H9"/>
    <mergeCell ref="F30:H30"/>
    <mergeCell ref="F32:H32"/>
    <mergeCell ref="F16:H16"/>
    <mergeCell ref="F17:H17"/>
    <mergeCell ref="F21:H21"/>
    <mergeCell ref="F22:H22"/>
    <mergeCell ref="F23:H23"/>
    <mergeCell ref="F26:H26"/>
    <mergeCell ref="F27:H27"/>
    <mergeCell ref="A6:H7"/>
    <mergeCell ref="A13:A25"/>
    <mergeCell ref="A27:A41"/>
    <mergeCell ref="B10:B11"/>
    <mergeCell ref="F67:H67"/>
    <mergeCell ref="F56:H56"/>
    <mergeCell ref="F57:H57"/>
    <mergeCell ref="F58:H58"/>
    <mergeCell ref="F59:H59"/>
    <mergeCell ref="A62:A80"/>
    <mergeCell ref="F80:H80"/>
    <mergeCell ref="F76:H76"/>
    <mergeCell ref="F77:H77"/>
    <mergeCell ref="F78:H78"/>
    <mergeCell ref="F79:H79"/>
    <mergeCell ref="F72:H72"/>
    <mergeCell ref="F73:H73"/>
    <mergeCell ref="F74:H74"/>
    <mergeCell ref="F75:H75"/>
    <mergeCell ref="F69:H69"/>
    <mergeCell ref="F70:H70"/>
    <mergeCell ref="F71:H71"/>
    <mergeCell ref="F64:H64"/>
    <mergeCell ref="F65:H65"/>
    <mergeCell ref="F66:H66"/>
    <mergeCell ref="A43:A60"/>
    <mergeCell ref="F60:H60"/>
    <mergeCell ref="F52:H52"/>
    <mergeCell ref="F53:H53"/>
    <mergeCell ref="F54:H54"/>
    <mergeCell ref="F55:H55"/>
    <mergeCell ref="F48:H48"/>
  </mergeCells>
  <phoneticPr fontId="2" type="noConversion"/>
  <printOptions horizontalCentered="1"/>
  <pageMargins left="0.5" right="0.5" top="0.75" bottom="0.25" header="0.5" footer="0.5"/>
  <pageSetup orientation="portrait" r:id="rId1"/>
  <headerFooter alignWithMargins="0"/>
  <rowBreaks count="1" manualBreakCount="1">
    <brk id="42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0"/>
  </sheetPr>
  <dimension ref="A1:AT113"/>
  <sheetViews>
    <sheetView showGridLines="0" zoomScaleNormal="100" zoomScaleSheetLayoutView="10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D26" sqref="D26"/>
    </sheetView>
  </sheetViews>
  <sheetFormatPr defaultRowHeight="12.75" x14ac:dyDescent="0.2"/>
  <cols>
    <col min="1" max="1" width="4.28515625" style="78" customWidth="1"/>
    <col min="2" max="2" width="35.85546875" customWidth="1"/>
    <col min="3" max="5" width="5.7109375" customWidth="1"/>
    <col min="6" max="6" width="11.7109375" customWidth="1"/>
    <col min="7" max="7" width="8.7109375" customWidth="1"/>
    <col min="8" max="8" width="19.85546875" customWidth="1"/>
    <col min="9" max="9" width="12.7109375" customWidth="1"/>
  </cols>
  <sheetData>
    <row r="1" spans="1:46" ht="12.75" customHeight="1" x14ac:dyDescent="0.2">
      <c r="A1" s="77"/>
      <c r="B1" s="77"/>
      <c r="C1" s="77"/>
      <c r="D1" s="77"/>
      <c r="E1" s="77"/>
      <c r="F1" s="77"/>
      <c r="G1" s="77"/>
      <c r="H1" s="77"/>
      <c r="I1" s="1"/>
      <c r="J1" s="1"/>
      <c r="K1" s="1"/>
      <c r="L1" s="1"/>
      <c r="M1" s="1"/>
      <c r="N1" s="1"/>
      <c r="O1" s="1"/>
      <c r="P1" s="1"/>
      <c r="Q1" s="1"/>
    </row>
    <row r="2" spans="1:46" ht="12.75" customHeight="1" x14ac:dyDescent="0.25">
      <c r="A2" s="77"/>
      <c r="B2" s="77"/>
      <c r="C2" s="77"/>
      <c r="D2" s="77"/>
      <c r="E2" s="77"/>
      <c r="F2" s="77"/>
      <c r="G2" s="77"/>
      <c r="H2" s="77"/>
      <c r="I2" s="2"/>
      <c r="J2" s="2"/>
      <c r="K2" s="2"/>
      <c r="L2" s="2"/>
      <c r="M2" s="2"/>
      <c r="N2" s="2"/>
      <c r="O2" s="2"/>
      <c r="P2" s="2"/>
      <c r="Q2" s="2"/>
    </row>
    <row r="3" spans="1:46" s="37" customFormat="1" ht="37.5" customHeight="1" x14ac:dyDescent="0.35">
      <c r="A3" s="38"/>
      <c r="B3" s="226" t="s">
        <v>126</v>
      </c>
      <c r="C3" s="226"/>
      <c r="D3" s="226"/>
      <c r="E3" s="226"/>
      <c r="F3" s="226"/>
      <c r="G3" s="226"/>
      <c r="H3" s="226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</row>
    <row r="4" spans="1:46" s="38" customFormat="1" ht="15" customHeight="1" x14ac:dyDescent="0.35">
      <c r="A4" s="83"/>
      <c r="B4" s="83"/>
      <c r="C4" s="83"/>
      <c r="D4" s="83"/>
      <c r="E4" s="83"/>
      <c r="F4" s="83"/>
      <c r="G4" s="83"/>
      <c r="H4" s="83"/>
    </row>
    <row r="5" spans="1:46" s="38" customFormat="1" ht="4.5" customHeight="1" x14ac:dyDescent="0.35">
      <c r="A5" s="126"/>
      <c r="B5" s="125"/>
      <c r="C5" s="125"/>
      <c r="D5" s="125"/>
      <c r="E5" s="125"/>
      <c r="F5" s="125"/>
      <c r="G5" s="125"/>
      <c r="H5" s="125"/>
    </row>
    <row r="6" spans="1:46" ht="15" customHeight="1" x14ac:dyDescent="0.2">
      <c r="A6" s="233" t="str">
        <f>'Eval 1'!F6</f>
        <v>Name 2</v>
      </c>
      <c r="B6" s="233"/>
      <c r="C6" s="233"/>
      <c r="D6" s="233"/>
      <c r="E6" s="233"/>
      <c r="F6" s="233"/>
      <c r="G6" s="233"/>
      <c r="H6" s="233"/>
      <c r="I6" s="1"/>
      <c r="J6" s="1"/>
      <c r="K6" s="1"/>
      <c r="L6" s="1"/>
      <c r="M6" s="1"/>
      <c r="N6" s="1"/>
      <c r="O6" s="1"/>
      <c r="P6" s="1"/>
      <c r="Q6" s="1"/>
    </row>
    <row r="7" spans="1:46" ht="15" customHeight="1" x14ac:dyDescent="0.2">
      <c r="A7" s="233"/>
      <c r="B7" s="233"/>
      <c r="C7" s="233"/>
      <c r="D7" s="233"/>
      <c r="E7" s="233"/>
      <c r="F7" s="233"/>
      <c r="G7" s="233"/>
      <c r="H7" s="233"/>
      <c r="I7" s="1"/>
      <c r="J7" s="1"/>
      <c r="K7" s="1"/>
      <c r="L7" s="1"/>
      <c r="M7" s="1"/>
      <c r="N7" s="1"/>
      <c r="O7" s="1"/>
      <c r="P7" s="1"/>
      <c r="Q7" s="1"/>
    </row>
    <row r="8" spans="1:46" ht="15" customHeight="1" thickBot="1" x14ac:dyDescent="0.25">
      <c r="A8" s="77"/>
      <c r="B8" s="43"/>
      <c r="C8" s="43"/>
      <c r="D8" s="43"/>
      <c r="E8" s="43"/>
      <c r="F8" s="43"/>
      <c r="G8" s="43"/>
      <c r="H8" s="43"/>
      <c r="I8" s="1"/>
      <c r="J8" s="1"/>
      <c r="K8" s="1"/>
      <c r="L8" s="1"/>
      <c r="M8" s="1"/>
      <c r="N8" s="1"/>
      <c r="O8" s="1"/>
      <c r="P8" s="1"/>
      <c r="Q8" s="1"/>
    </row>
    <row r="9" spans="1:46" ht="12.75" customHeight="1" thickBot="1" x14ac:dyDescent="0.25">
      <c r="A9" s="77"/>
      <c r="B9" s="227"/>
      <c r="C9" s="228"/>
      <c r="D9" s="228"/>
      <c r="E9" s="228"/>
      <c r="F9" s="228"/>
      <c r="G9" s="228"/>
      <c r="H9" s="229"/>
      <c r="I9" s="1"/>
      <c r="J9" s="1"/>
      <c r="K9" s="1"/>
      <c r="L9" s="1"/>
      <c r="M9" s="1"/>
      <c r="N9" s="1"/>
      <c r="O9" s="1"/>
      <c r="P9" s="1"/>
      <c r="Q9" s="1"/>
    </row>
    <row r="10" spans="1:46" ht="12.75" customHeight="1" x14ac:dyDescent="0.2">
      <c r="B10" s="234" t="s">
        <v>57</v>
      </c>
      <c r="C10" s="236" t="s">
        <v>59</v>
      </c>
      <c r="D10" s="237"/>
      <c r="E10" s="238"/>
      <c r="F10" s="239" t="s">
        <v>58</v>
      </c>
      <c r="G10" s="239"/>
      <c r="H10" s="240"/>
    </row>
    <row r="11" spans="1:46" ht="12.75" customHeight="1" thickBot="1" x14ac:dyDescent="0.25">
      <c r="B11" s="235"/>
      <c r="C11" s="73">
        <v>1</v>
      </c>
      <c r="D11" s="74">
        <v>2</v>
      </c>
      <c r="E11" s="75">
        <v>3</v>
      </c>
      <c r="F11" s="241"/>
      <c r="G11" s="241"/>
      <c r="H11" s="242"/>
    </row>
    <row r="12" spans="1:46" ht="12.75" customHeight="1" thickBot="1" x14ac:dyDescent="0.25">
      <c r="B12" s="64"/>
      <c r="C12" s="64"/>
      <c r="D12" s="64"/>
      <c r="E12" s="64"/>
      <c r="F12" s="65"/>
      <c r="G12" s="65"/>
      <c r="H12" s="65"/>
    </row>
    <row r="13" spans="1:46" s="3" customFormat="1" ht="15" customHeight="1" x14ac:dyDescent="0.2">
      <c r="A13" s="221" t="s">
        <v>34</v>
      </c>
      <c r="B13" s="120" t="str">
        <f>'Eval 1'!B10</f>
        <v>Retains ready position after blocking shots</v>
      </c>
      <c r="C13" s="121" t="str">
        <f>HLOOKUP($A$6,'Eval 1'!$D$6:$W$77,5,FALSE)</f>
        <v>-</v>
      </c>
      <c r="D13" s="121" t="str">
        <f>HLOOKUP($A$6,'Eval 2'!$D$6:$W$77,5,FALSE)</f>
        <v>-</v>
      </c>
      <c r="E13" s="121" t="str">
        <f>HLOOKUP($A$6,'Eval 3'!$D$6:$W$77,5,FALSE)</f>
        <v>-</v>
      </c>
      <c r="F13" s="231"/>
      <c r="G13" s="231"/>
      <c r="H13" s="232"/>
    </row>
    <row r="14" spans="1:46" s="3" customFormat="1" ht="15" customHeight="1" x14ac:dyDescent="0.2">
      <c r="A14" s="221"/>
      <c r="B14" s="122" t="str">
        <f>'Eval 1'!B11</f>
        <v>Holds ready position in movement</v>
      </c>
      <c r="C14" s="81" t="str">
        <f>HLOOKUP($A$6,'Eval 1'!$D$6:$W$77,6,FALSE)</f>
        <v>-</v>
      </c>
      <c r="D14" s="81" t="str">
        <f>HLOOKUP($A$6,'Eval 2'!$D$6:$W$77,6,FALSE)</f>
        <v>-</v>
      </c>
      <c r="E14" s="81" t="str">
        <f>HLOOKUP($A$6,'Eval 3'!$D$6:$W$77,6,FALSE)</f>
        <v>-</v>
      </c>
      <c r="F14" s="224"/>
      <c r="G14" s="224"/>
      <c r="H14" s="225"/>
    </row>
    <row r="15" spans="1:46" s="3" customFormat="1" ht="15" customHeight="1" x14ac:dyDescent="0.2">
      <c r="A15" s="221"/>
      <c r="B15" s="122" t="str">
        <f>'Eval 1'!B12</f>
        <v>Recovery (retains position after scrambling)</v>
      </c>
      <c r="C15" s="81" t="str">
        <f>HLOOKUP($A$6,'Eval 1'!$D$6:$W$77,7,FALSE)</f>
        <v>-</v>
      </c>
      <c r="D15" s="81" t="str">
        <f>HLOOKUP($A$6,'Eval 2'!$D$6:$W$82,7,FALSE)</f>
        <v>-</v>
      </c>
      <c r="E15" s="81" t="str">
        <f>HLOOKUP($A$6,'Eval 3'!$D$6:$W$82,7,FALSE)</f>
        <v>-</v>
      </c>
      <c r="F15" s="224"/>
      <c r="G15" s="224"/>
      <c r="H15" s="225"/>
    </row>
    <row r="16" spans="1:46" s="3" customFormat="1" ht="15" customHeight="1" x14ac:dyDescent="0.2">
      <c r="A16" s="221"/>
      <c r="B16" s="122" t="str">
        <f>'Eval 1'!B13</f>
        <v>Skating ability</v>
      </c>
      <c r="C16" s="81" t="str">
        <f>HLOOKUP($A$6,'Eval 1'!$D$6:$W$77,8,FALSE)</f>
        <v>-</v>
      </c>
      <c r="D16" s="81" t="str">
        <f>HLOOKUP($A$6,'Eval 2'!$D$6:$W$82,8,FALSE)</f>
        <v>-</v>
      </c>
      <c r="E16" s="81" t="str">
        <f>HLOOKUP($A$6,'Eval 3'!$D$6:$W$82,8,FALSE)</f>
        <v>-</v>
      </c>
      <c r="F16" s="224"/>
      <c r="G16" s="224"/>
      <c r="H16" s="225"/>
    </row>
    <row r="17" spans="1:8" s="3" customFormat="1" ht="15" customHeight="1" x14ac:dyDescent="0.2">
      <c r="A17" s="221"/>
      <c r="B17" s="122" t="str">
        <f>'Eval 1'!B14</f>
        <v>Remains on feet</v>
      </c>
      <c r="C17" s="81" t="str">
        <f>HLOOKUP($A$6,'Eval 1'!$D$6:$W$77,9,FALSE)</f>
        <v>-</v>
      </c>
      <c r="D17" s="81" t="str">
        <f>HLOOKUP($A$6,'Eval 2'!$D$6:$W$82,9,FALSE)</f>
        <v>-</v>
      </c>
      <c r="E17" s="81" t="str">
        <f>HLOOKUP($A$6,'Eval 3'!$D$6:$W$82,9,FALSE)</f>
        <v>-</v>
      </c>
      <c r="F17" s="224"/>
      <c r="G17" s="224"/>
      <c r="H17" s="225"/>
    </row>
    <row r="18" spans="1:8" s="3" customFormat="1" ht="15" customHeight="1" x14ac:dyDescent="0.2">
      <c r="A18" s="221"/>
      <c r="B18" s="122" t="str">
        <f>'Eval 1'!B15</f>
        <v>Moves with speed &amp; in control in ready position</v>
      </c>
      <c r="C18" s="81" t="str">
        <f>HLOOKUP($A$6,'Eval 1'!$D$6:$W$82,10,FALSE)</f>
        <v>-</v>
      </c>
      <c r="D18" s="81" t="str">
        <f>HLOOKUP($A$6,'Eval 2'!$D$6:$W$82,10,FALSE)</f>
        <v>-</v>
      </c>
      <c r="E18" s="81" t="str">
        <f>HLOOKUP($A$6,'Eval 3'!$D$6:$W$82,10,FALSE)</f>
        <v>-</v>
      </c>
      <c r="F18" s="224"/>
      <c r="G18" s="224"/>
      <c r="H18" s="225"/>
    </row>
    <row r="19" spans="1:8" s="3" customFormat="1" ht="15" customHeight="1" x14ac:dyDescent="0.2">
      <c r="A19" s="221"/>
      <c r="B19" s="122" t="str">
        <f>'Eval 1'!B16</f>
        <v>Reacts well to puck movement in zone</v>
      </c>
      <c r="C19" s="81" t="str">
        <f>HLOOKUP($A$6,'Eval 1'!$D$6:$W$82,11,FALSE)</f>
        <v>-</v>
      </c>
      <c r="D19" s="81" t="str">
        <f>HLOOKUP($A$6,'Eval 2'!$D$6:$W$82,11,FALSE)</f>
        <v>-</v>
      </c>
      <c r="E19" s="81" t="str">
        <f>HLOOKUP($A$6,'Eval 3'!$D$6:$W$82,11,FALSE)</f>
        <v>-</v>
      </c>
      <c r="F19" s="224"/>
      <c r="G19" s="224"/>
      <c r="H19" s="225"/>
    </row>
    <row r="20" spans="1:8" s="3" customFormat="1" ht="15" customHeight="1" x14ac:dyDescent="0.2">
      <c r="A20" s="221"/>
      <c r="B20" s="122" t="str">
        <f>'Eval 1'!B17</f>
        <v>Ability to recover from knees, side</v>
      </c>
      <c r="C20" s="81" t="str">
        <f>HLOOKUP($A$6,'Eval 1'!$D$6:$W$82,12,FALSE)</f>
        <v>-</v>
      </c>
      <c r="D20" s="81" t="str">
        <f>HLOOKUP($A$6,'Eval 2'!$D$6:$W$82,12,FALSE)</f>
        <v>-</v>
      </c>
      <c r="E20" s="81" t="str">
        <f>HLOOKUP($A$6,'Eval 3'!$D$6:$W$82,12,FALSE)</f>
        <v>-</v>
      </c>
      <c r="F20" s="224"/>
      <c r="G20" s="224"/>
      <c r="H20" s="225"/>
    </row>
    <row r="21" spans="1:8" s="3" customFormat="1" ht="15" customHeight="1" x14ac:dyDescent="0.2">
      <c r="A21" s="221"/>
      <c r="B21" s="122" t="str">
        <f>'Eval 1'!B18</f>
        <v>Reacts well to quick untelegraphed shots</v>
      </c>
      <c r="C21" s="81" t="str">
        <f>HLOOKUP($A$6,'Eval 1'!$D$6:$W$82,13,FALSE)</f>
        <v>-</v>
      </c>
      <c r="D21" s="81" t="str">
        <f>HLOOKUP($A$6,'Eval 2'!$D$6:$W$82,13,FALSE)</f>
        <v>-</v>
      </c>
      <c r="E21" s="81" t="str">
        <f>HLOOKUP($A$6,'Eval 3'!$D$6:$W$82,13,FALSE)</f>
        <v>-</v>
      </c>
      <c r="F21" s="224"/>
      <c r="G21" s="224"/>
      <c r="H21" s="225"/>
    </row>
    <row r="22" spans="1:8" s="3" customFormat="1" ht="15" customHeight="1" x14ac:dyDescent="0.2">
      <c r="A22" s="221"/>
      <c r="B22" s="122" t="str">
        <f>'Eval 1'!B19</f>
        <v>Effective in close</v>
      </c>
      <c r="C22" s="81" t="str">
        <f>HLOOKUP($A$6,'Eval 1'!$D$6:$W$82,14,FALSE)</f>
        <v>-</v>
      </c>
      <c r="D22" s="81" t="str">
        <f>HLOOKUP($A$6,'Eval 2'!$D$6:$W$82,14,FALSE)</f>
        <v>-</v>
      </c>
      <c r="E22" s="81" t="str">
        <f>HLOOKUP($A$6,'Eval 3'!$D$6:$W$82,14,FALSE)</f>
        <v>-</v>
      </c>
      <c r="F22" s="224"/>
      <c r="G22" s="224"/>
      <c r="H22" s="225"/>
    </row>
    <row r="23" spans="1:8" s="3" customFormat="1" ht="15" customHeight="1" x14ac:dyDescent="0.2">
      <c r="A23" s="221"/>
      <c r="B23" s="122" t="str">
        <f>'Eval 1'!B20</f>
        <v>Relaxative movements and reaction time</v>
      </c>
      <c r="C23" s="81" t="str">
        <f>HLOOKUP($A$6,'Eval 1'!$D$6:$W$82,15,FALSE)</f>
        <v>-</v>
      </c>
      <c r="D23" s="81" t="str">
        <f>HLOOKUP($A$6,'Eval 2'!$D$6:$W$82,15,FALSE)</f>
        <v>-</v>
      </c>
      <c r="E23" s="81" t="str">
        <f>HLOOKUP($A$6,'Eval 3'!$D$6:$W$82,15,FALSE)</f>
        <v>-</v>
      </c>
      <c r="F23" s="224"/>
      <c r="G23" s="224"/>
      <c r="H23" s="225"/>
    </row>
    <row r="24" spans="1:8" s="3" customFormat="1" ht="15" customHeight="1" x14ac:dyDescent="0.2">
      <c r="A24" s="221"/>
      <c r="B24" s="122" t="str">
        <f>'Eval 1'!B21</f>
        <v>Physically fit</v>
      </c>
      <c r="C24" s="81" t="str">
        <f>HLOOKUP($A$6,'Eval 1'!$D$6:$W$82,16,FALSE)</f>
        <v>-</v>
      </c>
      <c r="D24" s="81" t="str">
        <f>HLOOKUP($A$6,'Eval 2'!$D$6:$W$82,16,FALSE)</f>
        <v>-</v>
      </c>
      <c r="E24" s="81" t="str">
        <f>HLOOKUP($A$6,'Eval 3'!$D$6:$W$82,16,FALSE)</f>
        <v>-</v>
      </c>
      <c r="F24" s="224"/>
      <c r="G24" s="224"/>
      <c r="H24" s="225"/>
    </row>
    <row r="25" spans="1:8" s="3" customFormat="1" ht="15" customHeight="1" thickBot="1" x14ac:dyDescent="0.25">
      <c r="A25" s="221"/>
      <c r="B25" s="123" t="str">
        <f>'Eval 1'!B22</f>
        <v>Not prone to injury</v>
      </c>
      <c r="C25" s="124" t="str">
        <f>HLOOKUP($A$6,'Eval 1'!$D$6:$W$82,17,FALSE)</f>
        <v>-</v>
      </c>
      <c r="D25" s="124" t="str">
        <f>HLOOKUP($A$6,'Eval 2'!$D$6:$W$82,17,FALSE)</f>
        <v>-</v>
      </c>
      <c r="E25" s="124" t="str">
        <f>HLOOKUP($A$6,'Eval 3'!$D$6:$W$82,17,FALSE)</f>
        <v>-</v>
      </c>
      <c r="F25" s="222"/>
      <c r="G25" s="222"/>
      <c r="H25" s="223"/>
    </row>
    <row r="26" spans="1:8" s="3" customFormat="1" ht="15" customHeight="1" thickBot="1" x14ac:dyDescent="0.25">
      <c r="A26" s="79"/>
      <c r="B26" s="105"/>
      <c r="C26" s="119"/>
      <c r="D26" s="119"/>
      <c r="E26" s="119"/>
      <c r="F26" s="230"/>
      <c r="G26" s="230"/>
      <c r="H26" s="230"/>
    </row>
    <row r="27" spans="1:8" s="3" customFormat="1" ht="15" customHeight="1" x14ac:dyDescent="0.2">
      <c r="A27" s="221" t="s">
        <v>35</v>
      </c>
      <c r="B27" s="120" t="str">
        <f>'Eval 1'!B24</f>
        <v>Butterfly technique (compact, square)</v>
      </c>
      <c r="C27" s="121" t="str">
        <f>HLOOKUP($A$6,'Eval 1'!$D$6:$W$82,19,FALSE)</f>
        <v>-</v>
      </c>
      <c r="D27" s="121" t="str">
        <f>HLOOKUP($A$6,'Eval 2'!$D$6:$W$82,19,FALSE)</f>
        <v>-</v>
      </c>
      <c r="E27" s="121" t="str">
        <f>HLOOKUP($A$6,'Eval 3'!$D$6:$W$82,19,FALSE)</f>
        <v>-</v>
      </c>
      <c r="F27" s="231"/>
      <c r="G27" s="231"/>
      <c r="H27" s="232"/>
    </row>
    <row r="28" spans="1:8" s="3" customFormat="1" ht="15" customHeight="1" x14ac:dyDescent="0.2">
      <c r="A28" s="221"/>
      <c r="B28" s="122" t="str">
        <f>'Eval 1'!B25</f>
        <v>Use of Stick</v>
      </c>
      <c r="C28" s="81" t="str">
        <f>HLOOKUP($A$6,'Eval 1'!$D$6:$W$82,20,FALSE)</f>
        <v>-</v>
      </c>
      <c r="D28" s="81" t="str">
        <f>HLOOKUP($A$6,'Eval 2'!$D$6:$W$82,20,FALSE)</f>
        <v>-</v>
      </c>
      <c r="E28" s="81" t="str">
        <f>HLOOKUP($A$6,'Eval 3'!$D$6:$W$82,20,FALSE)</f>
        <v>-</v>
      </c>
      <c r="F28" s="224"/>
      <c r="G28" s="224"/>
      <c r="H28" s="225"/>
    </row>
    <row r="29" spans="1:8" s="3" customFormat="1" ht="15" customHeight="1" x14ac:dyDescent="0.2">
      <c r="A29" s="221"/>
      <c r="B29" s="122" t="str">
        <f>'Eval 1'!B26</f>
        <v>Rebound control: off stick</v>
      </c>
      <c r="C29" s="81" t="str">
        <f>HLOOKUP($A$6,'Eval 1'!$D$6:$W$82,21,FALSE)</f>
        <v>-</v>
      </c>
      <c r="D29" s="81" t="str">
        <f>HLOOKUP($A$6,'Eval 2'!$D$6:$W$82,21,FALSE)</f>
        <v>-</v>
      </c>
      <c r="E29" s="81" t="str">
        <f>HLOOKUP($A$6,'Eval 3'!$D$6:$W$82,21,FALSE)</f>
        <v>-</v>
      </c>
      <c r="F29" s="224"/>
      <c r="G29" s="224"/>
      <c r="H29" s="225"/>
    </row>
    <row r="30" spans="1:8" s="3" customFormat="1" ht="15" customHeight="1" x14ac:dyDescent="0.2">
      <c r="A30" s="221"/>
      <c r="B30" s="122" t="str">
        <f>'Eval 1'!B27</f>
        <v>Rebound control off pads</v>
      </c>
      <c r="C30" s="81" t="str">
        <f>HLOOKUP($A$6,'Eval 1'!$D$6:$W$82,22,FALSE)</f>
        <v>-</v>
      </c>
      <c r="D30" s="81" t="str">
        <f>HLOOKUP($A$6,'Eval 2'!$D$6:$W$82,22,FALSE)</f>
        <v>-</v>
      </c>
      <c r="E30" s="81" t="str">
        <f>HLOOKUP($A$6,'Eval 3'!$D$6:$W$82,22,FALSE)</f>
        <v>-</v>
      </c>
      <c r="F30" s="224"/>
      <c r="G30" s="224"/>
      <c r="H30" s="225"/>
    </row>
    <row r="31" spans="1:8" s="3" customFormat="1" ht="15" customHeight="1" x14ac:dyDescent="0.2">
      <c r="A31" s="221"/>
      <c r="B31" s="122" t="str">
        <f>'Eval 1'!B28</f>
        <v>Ability to butterfly at appropriate time</v>
      </c>
      <c r="C31" s="81" t="str">
        <f>HLOOKUP($A$6,'Eval 1'!$D$6:$W$82,23,FALSE)</f>
        <v>-</v>
      </c>
      <c r="D31" s="81" t="str">
        <f>HLOOKUP($A$6,'Eval 2'!$D$6:$W$82,23,FALSE)</f>
        <v>-</v>
      </c>
      <c r="E31" s="81" t="str">
        <f>HLOOKUP($A$6,'Eval 3'!$D$6:$W$82,23,FALSE)</f>
        <v>-</v>
      </c>
      <c r="F31" s="224"/>
      <c r="G31" s="224"/>
      <c r="H31" s="225"/>
    </row>
    <row r="32" spans="1:8" s="3" customFormat="1" ht="15" customHeight="1" x14ac:dyDescent="0.2">
      <c r="A32" s="221"/>
      <c r="B32" s="122" t="str">
        <f>'Eval 1'!B29</f>
        <v>Ability to maintain balance</v>
      </c>
      <c r="C32" s="81" t="str">
        <f>HLOOKUP($A$6,'Eval 1'!$D$6:$W$82,24,FALSE)</f>
        <v>-</v>
      </c>
      <c r="D32" s="81" t="str">
        <f>HLOOKUP($A$6,'Eval 2'!$D$6:$W$82,24,FALSE)</f>
        <v>-</v>
      </c>
      <c r="E32" s="81" t="str">
        <f>HLOOKUP($A$6,'Eval 3'!$D$6:$W$82,24,FALSE)</f>
        <v>-</v>
      </c>
      <c r="F32" s="224"/>
      <c r="G32" s="224"/>
      <c r="H32" s="225"/>
    </row>
    <row r="33" spans="1:8" s="3" customFormat="1" ht="15" customHeight="1" x14ac:dyDescent="0.2">
      <c r="A33" s="221"/>
      <c r="B33" s="122" t="str">
        <f>'Eval 1'!B30</f>
        <v>Quickness of blocker</v>
      </c>
      <c r="C33" s="81" t="str">
        <f>HLOOKUP($A$6,'Eval 1'!$D$6:$W$82,25,FALSE)</f>
        <v>-</v>
      </c>
      <c r="D33" s="81" t="str">
        <f>HLOOKUP($A$6,'Eval 2'!$D$6:$W$82,25,FALSE)</f>
        <v>-</v>
      </c>
      <c r="E33" s="81" t="str">
        <f>HLOOKUP($A$6,'Eval 3'!$D$6:$W$82,25,FALSE)</f>
        <v>-</v>
      </c>
      <c r="F33" s="224"/>
      <c r="G33" s="224"/>
      <c r="H33" s="225"/>
    </row>
    <row r="34" spans="1:8" s="3" customFormat="1" ht="15" customHeight="1" x14ac:dyDescent="0.2">
      <c r="A34" s="221"/>
      <c r="B34" s="122" t="str">
        <f>'Eval 1'!B31</f>
        <v>Quickness of catcher</v>
      </c>
      <c r="C34" s="81" t="str">
        <f>HLOOKUP($A$6,'Eval 1'!$D$6:$W$82,26,FALSE)</f>
        <v>-</v>
      </c>
      <c r="D34" s="81" t="str">
        <f>HLOOKUP($A$6,'Eval 2'!$D$6:$W$82,26,FALSE)</f>
        <v>-</v>
      </c>
      <c r="E34" s="81" t="str">
        <f>HLOOKUP($A$6,'Eval 3'!$D$6:$W$82,26,FALSE)</f>
        <v>-</v>
      </c>
      <c r="F34" s="224"/>
      <c r="G34" s="224"/>
      <c r="H34" s="225"/>
    </row>
    <row r="35" spans="1:8" s="3" customFormat="1" ht="15" customHeight="1" x14ac:dyDescent="0.2">
      <c r="A35" s="221"/>
      <c r="B35" s="122" t="str">
        <f>'Eval 1'!B32</f>
        <v>Position of blocker</v>
      </c>
      <c r="C35" s="81" t="str">
        <f>HLOOKUP($A$6,'Eval 1'!$D$6:$W$82,27,FALSE)</f>
        <v>-</v>
      </c>
      <c r="D35" s="81" t="str">
        <f>HLOOKUP($A$6,'Eval 2'!$D$6:$W$82,27,FALSE)</f>
        <v>-</v>
      </c>
      <c r="E35" s="81" t="str">
        <f>HLOOKUP($A$6,'Eval 3'!$D$6:$W$82,27,FALSE)</f>
        <v>-</v>
      </c>
      <c r="F35" s="224"/>
      <c r="G35" s="224"/>
      <c r="H35" s="225"/>
    </row>
    <row r="36" spans="1:8" s="3" customFormat="1" ht="15" customHeight="1" x14ac:dyDescent="0.2">
      <c r="A36" s="221"/>
      <c r="B36" s="122" t="str">
        <f>'Eval 1'!B33</f>
        <v>Position of catcher</v>
      </c>
      <c r="C36" s="81" t="str">
        <f>HLOOKUP($A$6,'Eval 1'!$D$6:$W$82,28,FALSE)</f>
        <v>-</v>
      </c>
      <c r="D36" s="81" t="str">
        <f>HLOOKUP($A$6,'Eval 2'!$D$6:$W$82,28,FALSE)</f>
        <v>-</v>
      </c>
      <c r="E36" s="81" t="str">
        <f>HLOOKUP($A$6,'Eval 3'!$D$6:$W$82,28,FALSE)</f>
        <v>-</v>
      </c>
      <c r="F36" s="224"/>
      <c r="G36" s="224"/>
      <c r="H36" s="225"/>
    </row>
    <row r="37" spans="1:8" s="3" customFormat="1" ht="15" customHeight="1" x14ac:dyDescent="0.2">
      <c r="A37" s="221"/>
      <c r="B37" s="122" t="str">
        <f>'Eval 1'!B34</f>
        <v>Rebound control: blocker</v>
      </c>
      <c r="C37" s="81" t="str">
        <f>HLOOKUP($A$6,'Eval 1'!$D$6:$W$82,29,FALSE)</f>
        <v>-</v>
      </c>
      <c r="D37" s="81" t="str">
        <f>HLOOKUP($A$6,'Eval 2'!$D$6:$W$82,29,FALSE)</f>
        <v>-</v>
      </c>
      <c r="E37" s="81" t="str">
        <f>HLOOKUP($A$6,'Eval 3'!$D$6:$W$82,29,FALSE)</f>
        <v>-</v>
      </c>
      <c r="F37" s="224"/>
      <c r="G37" s="224"/>
      <c r="H37" s="225"/>
    </row>
    <row r="38" spans="1:8" s="3" customFormat="1" ht="15" customHeight="1" x14ac:dyDescent="0.2">
      <c r="A38" s="221"/>
      <c r="B38" s="122" t="str">
        <f>'Eval 1'!B35</f>
        <v>Rebound control: catcher</v>
      </c>
      <c r="C38" s="81" t="str">
        <f>HLOOKUP($A$6,'Eval 1'!$D$6:$W$82,30,FALSE)</f>
        <v>-</v>
      </c>
      <c r="D38" s="81" t="str">
        <f>HLOOKUP($A$6,'Eval 2'!$D$6:$W$82,30,FALSE)</f>
        <v>-</v>
      </c>
      <c r="E38" s="81" t="str">
        <f>HLOOKUP($A$6,'Eval 3'!$D$6:$W$82,30,FALSE)</f>
        <v>-</v>
      </c>
      <c r="F38" s="224"/>
      <c r="G38" s="224"/>
      <c r="H38" s="225"/>
    </row>
    <row r="39" spans="1:8" s="3" customFormat="1" ht="15" customHeight="1" x14ac:dyDescent="0.2">
      <c r="A39" s="221"/>
      <c r="B39" s="122" t="str">
        <f>'Eval 1'!B36</f>
        <v>Rebound control: chest</v>
      </c>
      <c r="C39" s="81" t="str">
        <f>HLOOKUP($A$6,'Eval 1'!$D$6:$W$82,31,FALSE)</f>
        <v>-</v>
      </c>
      <c r="D39" s="81" t="str">
        <f>HLOOKUP($A$6,'Eval 2'!$D$6:$W$82,31,FALSE)</f>
        <v>-</v>
      </c>
      <c r="E39" s="81" t="str">
        <f>HLOOKUP($A$6,'Eval 3'!$D$6:$W$82,31,FALSE)</f>
        <v>-</v>
      </c>
      <c r="F39" s="224"/>
      <c r="G39" s="224"/>
      <c r="H39" s="225"/>
    </row>
    <row r="40" spans="1:8" s="3" customFormat="1" ht="15" customHeight="1" x14ac:dyDescent="0.2">
      <c r="A40" s="221"/>
      <c r="B40" s="122" t="str">
        <f>'Eval 1'!B37</f>
        <v>Passing / clearing</v>
      </c>
      <c r="C40" s="81" t="str">
        <f>HLOOKUP($A$6,'Eval 1'!$D$6:$W$82,32,FALSE)</f>
        <v>-</v>
      </c>
      <c r="D40" s="81" t="str">
        <f>HLOOKUP($A$6,'Eval 2'!$D$6:$W$82,32,FALSE)</f>
        <v>-</v>
      </c>
      <c r="E40" s="81" t="str">
        <f>HLOOKUP($A$6,'Eval 3'!$D$6:$W$82,32,FALSE)</f>
        <v>-</v>
      </c>
      <c r="F40" s="224"/>
      <c r="G40" s="224"/>
      <c r="H40" s="225"/>
    </row>
    <row r="41" spans="1:8" s="3" customFormat="1" ht="15" customHeight="1" thickBot="1" x14ac:dyDescent="0.25">
      <c r="A41" s="221"/>
      <c r="B41" s="123" t="str">
        <f>'Eval 1'!B38</f>
        <v>Puck playing ability</v>
      </c>
      <c r="C41" s="124" t="str">
        <f>HLOOKUP($A$6,'Eval 1'!$D$6:$W$82,33,FALSE)</f>
        <v>-</v>
      </c>
      <c r="D41" s="124" t="str">
        <f>HLOOKUP($A$6,'Eval 2'!$D$6:$W$82,33,FALSE)</f>
        <v>-</v>
      </c>
      <c r="E41" s="124" t="str">
        <f>HLOOKUP($A$6,'Eval 3'!$D$6:$W$82,33,FALSE)</f>
        <v>-</v>
      </c>
      <c r="F41" s="222"/>
      <c r="G41" s="222"/>
      <c r="H41" s="223"/>
    </row>
    <row r="42" spans="1:8" s="3" customFormat="1" ht="15" customHeight="1" thickBot="1" x14ac:dyDescent="0.25">
      <c r="A42" s="79"/>
      <c r="B42" s="105"/>
      <c r="C42" s="119"/>
      <c r="D42" s="119"/>
      <c r="E42" s="119"/>
      <c r="F42" s="230"/>
      <c r="G42" s="230"/>
      <c r="H42" s="230"/>
    </row>
    <row r="43" spans="1:8" s="3" customFormat="1" ht="15" customHeight="1" x14ac:dyDescent="0.2">
      <c r="A43" s="221" t="s">
        <v>36</v>
      </c>
      <c r="B43" s="120" t="str">
        <f>'Eval 1'!B40</f>
        <v>Knows position at all times</v>
      </c>
      <c r="C43" s="121" t="str">
        <f>HLOOKUP($A$6,'Eval 1'!$D$6:$W$82,35,FALSE)</f>
        <v>-</v>
      </c>
      <c r="D43" s="121" t="str">
        <f>HLOOKUP($A$6,'Eval 2'!$D$6:$W$82,35,FALSE)</f>
        <v>-</v>
      </c>
      <c r="E43" s="121" t="str">
        <f>HLOOKUP($A$6,'Eval 3'!$D$6:$W$82,35,FALSE)</f>
        <v>-</v>
      </c>
      <c r="F43" s="231"/>
      <c r="G43" s="231"/>
      <c r="H43" s="232"/>
    </row>
    <row r="44" spans="1:8" s="3" customFormat="1" ht="15" customHeight="1" x14ac:dyDescent="0.2">
      <c r="A44" s="221"/>
      <c r="B44" s="122" t="str">
        <f>'Eval 1'!B41</f>
        <v>Assumes neutral position at top edge of crease</v>
      </c>
      <c r="C44" s="81" t="str">
        <f>HLOOKUP($A$6,'Eval 1'!$D$6:$W$82,36,FALSE)</f>
        <v>-</v>
      </c>
      <c r="D44" s="81" t="str">
        <f>HLOOKUP($A$6,'Eval 2'!$D$6:$W$82,36,FALSE)</f>
        <v>-</v>
      </c>
      <c r="E44" s="81" t="str">
        <f>HLOOKUP($A$6,'Eval 3'!$D$6:$W$82,36,FALSE)</f>
        <v>-</v>
      </c>
      <c r="F44" s="224"/>
      <c r="G44" s="224"/>
      <c r="H44" s="225"/>
    </row>
    <row r="45" spans="1:8" s="3" customFormat="1" ht="15" customHeight="1" x14ac:dyDescent="0.2">
      <c r="A45" s="221"/>
      <c r="B45" s="122" t="str">
        <f>'Eval 1'!B42</f>
        <v>Positions self properly prior to shot</v>
      </c>
      <c r="C45" s="81" t="str">
        <f>HLOOKUP($A$6,'Eval 1'!$D$6:$W$82,37,FALSE)</f>
        <v>-</v>
      </c>
      <c r="D45" s="81" t="str">
        <f>HLOOKUP($A$6,'Eval 2'!$D$6:$W$82,37,FALSE)</f>
        <v>-</v>
      </c>
      <c r="E45" s="81" t="str">
        <f>HLOOKUP($A$6,'Eval 3'!$D$6:$W$82,37,FALSE)</f>
        <v>-</v>
      </c>
      <c r="F45" s="224"/>
      <c r="G45" s="224"/>
      <c r="H45" s="225"/>
    </row>
    <row r="46" spans="1:8" s="3" customFormat="1" ht="15" customHeight="1" x14ac:dyDescent="0.2">
      <c r="A46" s="221"/>
      <c r="B46" s="122" t="str">
        <f>'Eval 1'!B43</f>
        <v>Ability to orient self instantly</v>
      </c>
      <c r="C46" s="81" t="str">
        <f>HLOOKUP($A$6,'Eval 1'!$D$6:$W$82,38,FALSE)</f>
        <v>-</v>
      </c>
      <c r="D46" s="81" t="str">
        <f>HLOOKUP($A$6,'Eval 2'!$D$6:$W$82,38,FALSE)</f>
        <v>-</v>
      </c>
      <c r="E46" s="81" t="str">
        <f>HLOOKUP($A$6,'Eval 3'!$D$6:$W$82,38,FALSE)</f>
        <v>-</v>
      </c>
      <c r="F46" s="224"/>
      <c r="G46" s="224"/>
      <c r="H46" s="225"/>
    </row>
    <row r="47" spans="1:8" s="3" customFormat="1" ht="15" customHeight="1" x14ac:dyDescent="0.2">
      <c r="A47" s="221"/>
      <c r="B47" s="122" t="str">
        <f>'Eval 1'!B44</f>
        <v>Lines up properly on puck</v>
      </c>
      <c r="C47" s="81" t="str">
        <f>HLOOKUP($A$6,'Eval 1'!$D$6:$W$82,39,FALSE)</f>
        <v>-</v>
      </c>
      <c r="D47" s="81" t="str">
        <f>HLOOKUP($A$6,'Eval 2'!$D$6:$W$82,39,FALSE)</f>
        <v>-</v>
      </c>
      <c r="E47" s="81" t="str">
        <f>HLOOKUP($A$6,'Eval 3'!$D$6:$W$82,39,FALSE)</f>
        <v>-</v>
      </c>
      <c r="F47" s="224"/>
      <c r="G47" s="224"/>
      <c r="H47" s="225"/>
    </row>
    <row r="48" spans="1:8" s="3" customFormat="1" ht="15" customHeight="1" x14ac:dyDescent="0.2">
      <c r="A48" s="221"/>
      <c r="B48" s="122" t="str">
        <f>'Eval 1'!B45</f>
        <v>Knowledge of shooter’s options</v>
      </c>
      <c r="C48" s="81" t="str">
        <f>HLOOKUP($A$6,'Eval 1'!$D$6:$W$82,40,FALSE)</f>
        <v>-</v>
      </c>
      <c r="D48" s="81" t="str">
        <f>HLOOKUP($A$6,'Eval 2'!$D$6:$W$82,40,FALSE)</f>
        <v>-</v>
      </c>
      <c r="E48" s="81" t="str">
        <f>HLOOKUP($A$6,'Eval 3'!$D$6:$W$82,40,FALSE)</f>
        <v>-</v>
      </c>
      <c r="F48" s="224"/>
      <c r="G48" s="224"/>
      <c r="H48" s="225"/>
    </row>
    <row r="49" spans="1:8" s="3" customFormat="1" ht="15" customHeight="1" x14ac:dyDescent="0.2">
      <c r="A49" s="221"/>
      <c r="B49" s="122" t="str">
        <f>'Eval 1'!B46</f>
        <v>Looks for potential shooter</v>
      </c>
      <c r="C49" s="81" t="str">
        <f>HLOOKUP($A$6,'Eval 1'!$D$6:$W$82,41,FALSE)</f>
        <v>-</v>
      </c>
      <c r="D49" s="81" t="str">
        <f>HLOOKUP($A$6,'Eval 2'!$D$6:$W$82,41,FALSE)</f>
        <v>-</v>
      </c>
      <c r="E49" s="81" t="str">
        <f>HLOOKUP($A$6,'Eval 3'!$D$6:$W$82,41,FALSE)</f>
        <v>-</v>
      </c>
      <c r="F49" s="224"/>
      <c r="G49" s="224"/>
      <c r="H49" s="225"/>
    </row>
    <row r="50" spans="1:8" s="3" customFormat="1" ht="15" customHeight="1" x14ac:dyDescent="0.2">
      <c r="A50" s="221"/>
      <c r="B50" s="122" t="str">
        <f>'Eval 1'!B47</f>
        <v>Lines up properly in ready position</v>
      </c>
      <c r="C50" s="81" t="str">
        <f>HLOOKUP($A$6,'Eval 1'!$D$6:$W$82,42,FALSE)</f>
        <v>-</v>
      </c>
      <c r="D50" s="81" t="str">
        <f>HLOOKUP($A$6,'Eval 2'!$D$6:$W$82,42,FALSE)</f>
        <v>-</v>
      </c>
      <c r="E50" s="81" t="str">
        <f>HLOOKUP($A$6,'Eval 3'!$D$6:$W$82,42,FALSE)</f>
        <v>-</v>
      </c>
      <c r="F50" s="224"/>
      <c r="G50" s="224"/>
      <c r="H50" s="225"/>
    </row>
    <row r="51" spans="1:8" s="3" customFormat="1" ht="15" customHeight="1" x14ac:dyDescent="0.2">
      <c r="A51" s="221"/>
      <c r="B51" s="122" t="str">
        <f>'Eval 1'!B48</f>
        <v>Ability to locate potential shooters</v>
      </c>
      <c r="C51" s="81" t="str">
        <f>HLOOKUP($A$6,'Eval 1'!$D$6:$W$82,43,FALSE)</f>
        <v>-</v>
      </c>
      <c r="D51" s="81" t="str">
        <f>HLOOKUP($A$6,'Eval 2'!$D$6:$W$82,43,FALSE)</f>
        <v>-</v>
      </c>
      <c r="E51" s="81" t="str">
        <f>HLOOKUP($A$6,'Eval 3'!$D$6:$W$82,43,FALSE)</f>
        <v>-</v>
      </c>
      <c r="F51" s="224"/>
      <c r="G51" s="224"/>
      <c r="H51" s="225"/>
    </row>
    <row r="52" spans="1:8" s="3" customFormat="1" ht="15" customHeight="1" x14ac:dyDescent="0.2">
      <c r="A52" s="221"/>
      <c r="B52" s="122" t="str">
        <f>'Eval 1'!B49</f>
        <v>Position with respect to potential deflectors</v>
      </c>
      <c r="C52" s="81" t="str">
        <f>HLOOKUP($A$6,'Eval 1'!$D$6:$W$82,44,FALSE)</f>
        <v>-</v>
      </c>
      <c r="D52" s="81" t="str">
        <f>HLOOKUP($A$6,'Eval 2'!$D$6:$W$82,44,FALSE)</f>
        <v>-</v>
      </c>
      <c r="E52" s="81" t="str">
        <f>HLOOKUP($A$6,'Eval 3'!$D$6:$W$82,44,FALSE)</f>
        <v>-</v>
      </c>
      <c r="F52" s="224"/>
      <c r="G52" s="224"/>
      <c r="H52" s="225"/>
    </row>
    <row r="53" spans="1:8" s="3" customFormat="1" ht="15" customHeight="1" x14ac:dyDescent="0.2">
      <c r="A53" s="221"/>
      <c r="B53" s="122" t="str">
        <f>'Eval 1'!B50</f>
        <v>Works hard to find puck</v>
      </c>
      <c r="C53" s="81" t="str">
        <f>HLOOKUP($A$6,'Eval 1'!$D$6:$W$82,45,FALSE)</f>
        <v>-</v>
      </c>
      <c r="D53" s="81" t="str">
        <f>HLOOKUP($A$6,'Eval 2'!$D$6:$W$82,45,FALSE)</f>
        <v>-</v>
      </c>
      <c r="E53" s="81" t="str">
        <f>HLOOKUP($A$6,'Eval 3'!$D$6:$W$82,45,FALSE)</f>
        <v>-</v>
      </c>
      <c r="F53" s="224"/>
      <c r="G53" s="224"/>
      <c r="H53" s="225"/>
    </row>
    <row r="54" spans="1:8" s="3" customFormat="1" ht="15" customHeight="1" x14ac:dyDescent="0.2">
      <c r="A54" s="221"/>
      <c r="B54" s="122" t="str">
        <f>'Eval 1'!B51</f>
        <v>Use of body</v>
      </c>
      <c r="C54" s="81" t="str">
        <f>HLOOKUP($A$6,'Eval 1'!$D$6:$W$82,46,FALSE)</f>
        <v>-</v>
      </c>
      <c r="D54" s="81" t="str">
        <f>HLOOKUP($A$6,'Eval 2'!$D$6:$W$82,46,FALSE)</f>
        <v>-</v>
      </c>
      <c r="E54" s="81" t="str">
        <f>HLOOKUP($A$6,'Eval 3'!$D$6:$W$82,46,FALSE)</f>
        <v>-</v>
      </c>
      <c r="F54" s="224"/>
      <c r="G54" s="224"/>
      <c r="H54" s="225"/>
    </row>
    <row r="55" spans="1:8" s="3" customFormat="1" ht="15" customHeight="1" x14ac:dyDescent="0.2">
      <c r="A55" s="221"/>
      <c r="B55" s="122" t="str">
        <f>'Eval 1'!B52</f>
        <v>Reaction to change of direction</v>
      </c>
      <c r="C55" s="81" t="str">
        <f>HLOOKUP($A$6,'Eval 1'!$D$6:$W$82,47,FALSE)</f>
        <v>-</v>
      </c>
      <c r="D55" s="81" t="str">
        <f>HLOOKUP($A$6,'Eval 2'!$D$6:$W$82,47,FALSE)</f>
        <v>-</v>
      </c>
      <c r="E55" s="81" t="str">
        <f>HLOOKUP($A$6,'Eval 3'!$D$6:$W$82,47,FALSE)</f>
        <v>-</v>
      </c>
      <c r="F55" s="224"/>
      <c r="G55" s="224"/>
      <c r="H55" s="225"/>
    </row>
    <row r="56" spans="1:8" s="3" customFormat="1" ht="15" customHeight="1" x14ac:dyDescent="0.2">
      <c r="A56" s="221"/>
      <c r="B56" s="122" t="str">
        <f>'Eval 1'!B53</f>
        <v>Control of rebounds</v>
      </c>
      <c r="C56" s="81" t="str">
        <f>HLOOKUP($A$6,'Eval 1'!$D$6:$W$82,48,FALSE)</f>
        <v>-</v>
      </c>
      <c r="D56" s="81" t="str">
        <f>HLOOKUP($A$6,'Eval 2'!$D$6:$W$82,48,FALSE)</f>
        <v>-</v>
      </c>
      <c r="E56" s="81" t="str">
        <f>HLOOKUP($A$6,'Eval 3'!$D$6:$W$82,48,FALSE)</f>
        <v>-</v>
      </c>
      <c r="F56" s="224"/>
      <c r="G56" s="224"/>
      <c r="H56" s="225"/>
    </row>
    <row r="57" spans="1:8" s="3" customFormat="1" ht="15" customHeight="1" x14ac:dyDescent="0.2">
      <c r="A57" s="221"/>
      <c r="B57" s="122" t="str">
        <f>'Eval 1'!B54</f>
        <v>Position self properly (play behind net, corner)</v>
      </c>
      <c r="C57" s="81" t="str">
        <f>HLOOKUP($A$6,'Eval 1'!$D$6:$W$82,49,FALSE)</f>
        <v>-</v>
      </c>
      <c r="D57" s="81" t="str">
        <f>HLOOKUP($A$6,'Eval 2'!$D$6:$W$82,49,FALSE)</f>
        <v>-</v>
      </c>
      <c r="E57" s="81" t="str">
        <f>HLOOKUP($A$6,'Eval 3'!$D$6:$W$82,49,FALSE)</f>
        <v>-</v>
      </c>
      <c r="F57" s="224"/>
      <c r="G57" s="224"/>
      <c r="H57" s="225"/>
    </row>
    <row r="58" spans="1:8" s="3" customFormat="1" ht="15" customHeight="1" x14ac:dyDescent="0.2">
      <c r="A58" s="221"/>
      <c r="B58" s="122" t="str">
        <f>'Eval 1'!B55</f>
        <v>Lateral mobility-post to post movement</v>
      </c>
      <c r="C58" s="81" t="str">
        <f>HLOOKUP($A$6,'Eval 1'!$D$6:$W$82,50,FALSE)</f>
        <v>-</v>
      </c>
      <c r="D58" s="81" t="str">
        <f>HLOOKUP($A$6,'Eval 2'!$D$6:$W$82,50,FALSE)</f>
        <v>-</v>
      </c>
      <c r="E58" s="81" t="str">
        <f>HLOOKUP($A$6,'Eval 3'!$D$6:$W$82,50,FALSE)</f>
        <v>-</v>
      </c>
      <c r="F58" s="224"/>
      <c r="G58" s="224"/>
      <c r="H58" s="225"/>
    </row>
    <row r="59" spans="1:8" s="3" customFormat="1" ht="15" customHeight="1" x14ac:dyDescent="0.2">
      <c r="A59" s="221"/>
      <c r="B59" s="122" t="str">
        <f>'Eval 1'!B56</f>
        <v>Use of stick to decrease scoring opportunities</v>
      </c>
      <c r="C59" s="81" t="str">
        <f>HLOOKUP($A$6,'Eval 1'!$D$6:$W$82,51,FALSE)</f>
        <v>-</v>
      </c>
      <c r="D59" s="81" t="str">
        <f>HLOOKUP($A$6,'Eval 2'!$D$6:$W$82,51,FALSE)</f>
        <v>-</v>
      </c>
      <c r="E59" s="81" t="str">
        <f>HLOOKUP($A$6,'Eval 3'!$D$6:$W$82,51,FALSE)</f>
        <v>-</v>
      </c>
      <c r="F59" s="224"/>
      <c r="G59" s="224"/>
      <c r="H59" s="225"/>
    </row>
    <row r="60" spans="1:8" s="3" customFormat="1" ht="15" customHeight="1" thickBot="1" x14ac:dyDescent="0.25">
      <c r="A60" s="221"/>
      <c r="B60" s="123" t="str">
        <f>'Eval 1'!B57</f>
        <v>Ability to challenge slot pass</v>
      </c>
      <c r="C60" s="124" t="str">
        <f>HLOOKUP($A$6,'Eval 1'!$D$6:$W$82,52,FALSE)</f>
        <v>-</v>
      </c>
      <c r="D60" s="124" t="str">
        <f>HLOOKUP($A$6,'Eval 2'!$D$6:$W$82,52,FALSE)</f>
        <v>-</v>
      </c>
      <c r="E60" s="124" t="str">
        <f>HLOOKUP($A$6,'Eval 3'!$D$6:$W$82,52,FALSE)</f>
        <v>-</v>
      </c>
      <c r="F60" s="222"/>
      <c r="G60" s="222"/>
      <c r="H60" s="223"/>
    </row>
    <row r="61" spans="1:8" s="3" customFormat="1" ht="15" customHeight="1" thickBot="1" x14ac:dyDescent="0.25">
      <c r="A61" s="79"/>
      <c r="B61" s="105"/>
      <c r="C61" s="119"/>
      <c r="D61" s="119"/>
      <c r="E61" s="119"/>
      <c r="F61" s="230"/>
      <c r="G61" s="230"/>
      <c r="H61" s="230"/>
    </row>
    <row r="62" spans="1:8" s="3" customFormat="1" ht="15" customHeight="1" x14ac:dyDescent="0.2">
      <c r="A62" s="221" t="s">
        <v>37</v>
      </c>
      <c r="B62" s="120" t="str">
        <f>'Eval 1'!B59</f>
        <v>Alert at all times</v>
      </c>
      <c r="C62" s="121" t="str">
        <f>HLOOKUP($A$6,'Eval 1'!$D$6:$W$82,54,FALSE)</f>
        <v>-</v>
      </c>
      <c r="D62" s="121" t="str">
        <f>HLOOKUP($A$6,'Eval 2'!$D$6:$W$82,54,FALSE)</f>
        <v>-</v>
      </c>
      <c r="E62" s="121" t="str">
        <f>HLOOKUP($A$6,'Eval 3'!$D$6:$W$82,54,FALSE)</f>
        <v>-</v>
      </c>
      <c r="F62" s="231"/>
      <c r="G62" s="231"/>
      <c r="H62" s="232"/>
    </row>
    <row r="63" spans="1:8" s="3" customFormat="1" ht="15" customHeight="1" x14ac:dyDescent="0.2">
      <c r="A63" s="221"/>
      <c r="B63" s="122" t="str">
        <f>'Eval 1'!B60</f>
        <v>Follows puck at all times</v>
      </c>
      <c r="C63" s="81" t="str">
        <f>HLOOKUP($A$6,'Eval 1'!$D$6:$W$82,55,FALSE)</f>
        <v>-</v>
      </c>
      <c r="D63" s="81" t="str">
        <f>HLOOKUP($A$6,'Eval 2'!$D$6:$W$82,55,FALSE)</f>
        <v>-</v>
      </c>
      <c r="E63" s="81" t="str">
        <f>HLOOKUP($A$6,'Eval 3'!$D$6:$W$82,55,FALSE)</f>
        <v>-</v>
      </c>
      <c r="F63" s="224"/>
      <c r="G63" s="224"/>
      <c r="H63" s="225"/>
    </row>
    <row r="64" spans="1:8" s="3" customFormat="1" ht="15" customHeight="1" x14ac:dyDescent="0.2">
      <c r="A64" s="221"/>
      <c r="B64" s="122" t="str">
        <f>'Eval 1'!B61</f>
        <v>Maintains conc. despite bad plays/early goals</v>
      </c>
      <c r="C64" s="81" t="str">
        <f>HLOOKUP($A$6,'Eval 1'!$D$6:$W$82,56,FALSE)</f>
        <v>-</v>
      </c>
      <c r="D64" s="81" t="str">
        <f>HLOOKUP($A$6,'Eval 2'!$D$6:$W$82,56,FALSE)</f>
        <v>-</v>
      </c>
      <c r="E64" s="81" t="str">
        <f>HLOOKUP($A$6,'Eval 3'!$D$6:$W$82,56,FALSE)</f>
        <v>-</v>
      </c>
      <c r="F64" s="224"/>
      <c r="G64" s="224"/>
      <c r="H64" s="225"/>
    </row>
    <row r="65" spans="1:8" s="3" customFormat="1" ht="15" customHeight="1" x14ac:dyDescent="0.2">
      <c r="A65" s="221"/>
      <c r="B65" s="122" t="str">
        <f>'Eval 1'!B62</f>
        <v>Understands offensive team play options</v>
      </c>
      <c r="C65" s="81" t="str">
        <f>HLOOKUP($A$6,'Eval 1'!$D$6:$W$82,57,FALSE)</f>
        <v>-</v>
      </c>
      <c r="D65" s="81" t="str">
        <f>HLOOKUP($A$6,'Eval 2'!$D$6:$W$82,57,FALSE)</f>
        <v>-</v>
      </c>
      <c r="E65" s="81" t="str">
        <f>HLOOKUP($A$6,'Eval 3'!$D$6:$W$82,57,FALSE)</f>
        <v>-</v>
      </c>
      <c r="F65" s="224"/>
      <c r="G65" s="224"/>
      <c r="H65" s="225"/>
    </row>
    <row r="66" spans="1:8" s="3" customFormat="1" ht="15" customHeight="1" x14ac:dyDescent="0.2">
      <c r="A66" s="221"/>
      <c r="B66" s="122" t="str">
        <f>'Eval 1'!B63</f>
        <v>Able to pick up open man</v>
      </c>
      <c r="C66" s="81" t="str">
        <f>HLOOKUP($A$6,'Eval 1'!$D$6:$W$82,58,FALSE)</f>
        <v>-</v>
      </c>
      <c r="D66" s="81" t="str">
        <f>HLOOKUP($A$6,'Eval 2'!$D$6:$W$82,58,FALSE)</f>
        <v>-</v>
      </c>
      <c r="E66" s="81" t="str">
        <f>HLOOKUP($A$6,'Eval 3'!$D$6:$W$82,58,FALSE)</f>
        <v>-</v>
      </c>
      <c r="F66" s="224"/>
      <c r="G66" s="224"/>
      <c r="H66" s="225"/>
    </row>
    <row r="67" spans="1:8" s="3" customFormat="1" ht="15" customHeight="1" x14ac:dyDescent="0.2">
      <c r="A67" s="221"/>
      <c r="B67" s="122" t="str">
        <f>'Eval 1'!B64</f>
        <v>Able to read shooter</v>
      </c>
      <c r="C67" s="81" t="str">
        <f>HLOOKUP($A$6,'Eval 1'!$D$6:$W$82,59,FALSE)</f>
        <v>-</v>
      </c>
      <c r="D67" s="81" t="str">
        <f>HLOOKUP($A$6,'Eval 2'!$D$6:$W$82,59,FALSE)</f>
        <v>-</v>
      </c>
      <c r="E67" s="81" t="str">
        <f>HLOOKUP($A$6,'Eval 3'!$D$6:$W$82,59,FALSE)</f>
        <v>-</v>
      </c>
      <c r="F67" s="224"/>
      <c r="G67" s="224"/>
      <c r="H67" s="225"/>
    </row>
    <row r="68" spans="1:8" s="3" customFormat="1" ht="15" customHeight="1" x14ac:dyDescent="0.2">
      <c r="A68" s="221"/>
      <c r="B68" s="122" t="str">
        <f>'Eval 1'!B65</f>
        <v>Finds puck in scramble</v>
      </c>
      <c r="C68" s="81" t="str">
        <f>HLOOKUP($A$6,'Eval 1'!$D$6:$W$82,60,FALSE)</f>
        <v>-</v>
      </c>
      <c r="D68" s="81" t="str">
        <f>HLOOKUP($A$6,'Eval 2'!$D$6:$W$82,60,FALSE)</f>
        <v>-</v>
      </c>
      <c r="E68" s="81" t="str">
        <f>HLOOKUP($A$6,'Eval 3'!$D$6:$W$82,60,FALSE)</f>
        <v>-</v>
      </c>
      <c r="F68" s="224"/>
      <c r="G68" s="224"/>
      <c r="H68" s="225"/>
    </row>
    <row r="69" spans="1:8" s="3" customFormat="1" ht="15" customHeight="1" x14ac:dyDescent="0.2">
      <c r="A69" s="221"/>
      <c r="B69" s="122" t="str">
        <f>'Eval 1'!B66</f>
        <v>Able to make key saves</v>
      </c>
      <c r="C69" s="81" t="str">
        <f>HLOOKUP($A$6,'Eval 1'!$D$6:$W$82,61,FALSE)</f>
        <v>-</v>
      </c>
      <c r="D69" s="81" t="str">
        <f>HLOOKUP($A$6,'Eval 2'!$D$6:$W$82,61,FALSE)</f>
        <v>-</v>
      </c>
      <c r="E69" s="81" t="str">
        <f>HLOOKUP($A$6,'Eval 3'!$D$6:$W$82,61,FALSE)</f>
        <v>-</v>
      </c>
      <c r="F69" s="224"/>
      <c r="G69" s="224"/>
      <c r="H69" s="225"/>
    </row>
    <row r="70" spans="1:8" s="3" customFormat="1" ht="15" customHeight="1" x14ac:dyDescent="0.2">
      <c r="A70" s="221"/>
      <c r="B70" s="122" t="str">
        <f>'Eval 1'!B67</f>
        <v>Able to perform in pressure situations</v>
      </c>
      <c r="C70" s="81" t="str">
        <f>HLOOKUP($A$6,'Eval 1'!$D$6:$W$82,62,FALSE)</f>
        <v>-</v>
      </c>
      <c r="D70" s="81" t="str">
        <f>HLOOKUP($A$6,'Eval 2'!$D$6:$W$82,62,FALSE)</f>
        <v>-</v>
      </c>
      <c r="E70" s="81" t="str">
        <f>HLOOKUP($A$6,'Eval 3'!$D$6:$W$82,62,FALSE)</f>
        <v>-</v>
      </c>
      <c r="F70" s="224"/>
      <c r="G70" s="224"/>
      <c r="H70" s="225"/>
    </row>
    <row r="71" spans="1:8" s="3" customFormat="1" ht="15" customHeight="1" x14ac:dyDescent="0.2">
      <c r="A71" s="221"/>
      <c r="B71" s="122" t="str">
        <f>'Eval 1'!B68</f>
        <v>Displays an ‘in charge’ attitude</v>
      </c>
      <c r="C71" s="81" t="str">
        <f>HLOOKUP($A$6,'Eval 1'!$D$6:$W$82,63,FALSE)</f>
        <v>-</v>
      </c>
      <c r="D71" s="81" t="str">
        <f>HLOOKUP($A$6,'Eval 2'!$D$6:$W$82,63,FALSE)</f>
        <v>-</v>
      </c>
      <c r="E71" s="81" t="str">
        <f>HLOOKUP($A$6,'Eval 3'!$D$6:$W$82,63,FALSE)</f>
        <v>-</v>
      </c>
      <c r="F71" s="224"/>
      <c r="G71" s="224"/>
      <c r="H71" s="225"/>
    </row>
    <row r="72" spans="1:8" s="3" customFormat="1" ht="15" customHeight="1" x14ac:dyDescent="0.2">
      <c r="A72" s="221"/>
      <c r="B72" s="122" t="str">
        <f>'Eval 1'!B69</f>
        <v>Positive mental attitude at all times</v>
      </c>
      <c r="C72" s="81" t="str">
        <f>HLOOKUP($A$6,'Eval 1'!$D$6:$W$82,64,FALSE)</f>
        <v>-</v>
      </c>
      <c r="D72" s="81" t="str">
        <f>HLOOKUP($A$6,'Eval 2'!$D$6:$W$82,64,FALSE)</f>
        <v>-</v>
      </c>
      <c r="E72" s="81" t="str">
        <f>HLOOKUP($A$6,'Eval 3'!$D$6:$W$82,64,FALSE)</f>
        <v>-</v>
      </c>
      <c r="F72" s="224"/>
      <c r="G72" s="224"/>
      <c r="H72" s="225"/>
    </row>
    <row r="73" spans="1:8" s="3" customFormat="1" ht="15" customHeight="1" x14ac:dyDescent="0.2">
      <c r="A73" s="221"/>
      <c r="B73" s="122" t="str">
        <f>'Eval 1'!B70</f>
        <v>Size of heart</v>
      </c>
      <c r="C73" s="81" t="str">
        <f>HLOOKUP($A$6,'Eval 1'!$D$6:$W$82,65,FALSE)</f>
        <v>-</v>
      </c>
      <c r="D73" s="81" t="str">
        <f>HLOOKUP($A$6,'Eval 2'!$D$6:$W$82,65,FALSE)</f>
        <v>-</v>
      </c>
      <c r="E73" s="81" t="str">
        <f>HLOOKUP($A$6,'Eval 3'!$D$6:$W$82,65,FALSE)</f>
        <v>-</v>
      </c>
      <c r="F73" s="224"/>
      <c r="G73" s="224"/>
      <c r="H73" s="225"/>
    </row>
    <row r="74" spans="1:8" s="3" customFormat="1" ht="15" customHeight="1" x14ac:dyDescent="0.2">
      <c r="A74" s="221"/>
      <c r="B74" s="122" t="str">
        <f>'Eval 1'!B71</f>
        <v>Constant desire to excel in all situations</v>
      </c>
      <c r="C74" s="81" t="str">
        <f>HLOOKUP($A$6,'Eval 1'!$D$6:$W$82,66,FALSE)</f>
        <v>-</v>
      </c>
      <c r="D74" s="81" t="str">
        <f>HLOOKUP($A$6,'Eval 2'!$D$6:$W$82,66,FALSE)</f>
        <v>-</v>
      </c>
      <c r="E74" s="81" t="str">
        <f>HLOOKUP($A$6,'Eval 3'!$D$6:$W$82,66,FALSE)</f>
        <v>-</v>
      </c>
      <c r="F74" s="224"/>
      <c r="G74" s="224"/>
      <c r="H74" s="225"/>
    </row>
    <row r="75" spans="1:8" s="3" customFormat="1" ht="15" customHeight="1" x14ac:dyDescent="0.2">
      <c r="A75" s="221"/>
      <c r="B75" s="122" t="str">
        <f>'Eval 1'!B72</f>
        <v>Constant work ethic in practices</v>
      </c>
      <c r="C75" s="81" t="str">
        <f>HLOOKUP($A$6,'Eval 1'!$D$6:$W$82,67,FALSE)</f>
        <v>-</v>
      </c>
      <c r="D75" s="81" t="str">
        <f>HLOOKUP($A$6,'Eval 2'!$D$6:$W$82,67,FALSE)</f>
        <v>-</v>
      </c>
      <c r="E75" s="81" t="str">
        <f>HLOOKUP($A$6,'Eval 3'!$D$6:$W$82,67,FALSE)</f>
        <v>-</v>
      </c>
      <c r="F75" s="224"/>
      <c r="G75" s="224"/>
      <c r="H75" s="225"/>
    </row>
    <row r="76" spans="1:8" s="3" customFormat="1" ht="15" customHeight="1" x14ac:dyDescent="0.2">
      <c r="A76" s="221"/>
      <c r="B76" s="122" t="str">
        <f>'Eval 1'!B73</f>
        <v>Never gives up / battles for pucks</v>
      </c>
      <c r="C76" s="81" t="str">
        <f>HLOOKUP($A$6,'Eval 1'!$D$6:$W$82,68,FALSE)</f>
        <v>-</v>
      </c>
      <c r="D76" s="81" t="str">
        <f>HLOOKUP($A$6,'Eval 2'!$D$6:$W$82,68,FALSE)</f>
        <v>-</v>
      </c>
      <c r="E76" s="81" t="str">
        <f>HLOOKUP($A$6,'Eval 3'!$D$6:$W$82,68,FALSE)</f>
        <v>-</v>
      </c>
      <c r="F76" s="224"/>
      <c r="G76" s="224"/>
      <c r="H76" s="225"/>
    </row>
    <row r="77" spans="1:8" s="3" customFormat="1" ht="15" customHeight="1" x14ac:dyDescent="0.2">
      <c r="A77" s="221"/>
      <c r="B77" s="122" t="str">
        <f>'Eval 1'!B74</f>
        <v>Controls temper</v>
      </c>
      <c r="C77" s="81" t="str">
        <f>HLOOKUP($A$6,'Eval 1'!$D$6:$W$82,69,FALSE)</f>
        <v>-</v>
      </c>
      <c r="D77" s="81" t="str">
        <f>HLOOKUP($A$6,'Eval 2'!$D$6:$W$82,69,FALSE)</f>
        <v>-</v>
      </c>
      <c r="E77" s="81" t="str">
        <f>HLOOKUP($A$6,'Eval 3'!$D$6:$W$82,69,FALSE)</f>
        <v>-</v>
      </c>
      <c r="F77" s="224"/>
      <c r="G77" s="224"/>
      <c r="H77" s="225"/>
    </row>
    <row r="78" spans="1:8" s="3" customFormat="1" ht="15" customHeight="1" x14ac:dyDescent="0.2">
      <c r="A78" s="221"/>
      <c r="B78" s="122" t="str">
        <f>'Eval 1'!B75</f>
        <v>On time and organized</v>
      </c>
      <c r="C78" s="81" t="str">
        <f>HLOOKUP($A$6,'Eval 1'!$D$6:$W$82,70,FALSE)</f>
        <v>-</v>
      </c>
      <c r="D78" s="81" t="str">
        <f>HLOOKUP($A$6,'Eval 2'!$D$6:$W$82,70,FALSE)</f>
        <v>-</v>
      </c>
      <c r="E78" s="81" t="str">
        <f>HLOOKUP($A$6,'Eval 3'!$D$6:$W$82,70,FALSE)</f>
        <v>-</v>
      </c>
      <c r="F78" s="224"/>
      <c r="G78" s="224"/>
      <c r="H78" s="225"/>
    </row>
    <row r="79" spans="1:8" s="3" customFormat="1" ht="15" customHeight="1" x14ac:dyDescent="0.2">
      <c r="A79" s="221"/>
      <c r="B79" s="122" t="str">
        <f>'Eval 1'!B76</f>
        <v>Communication</v>
      </c>
      <c r="C79" s="81" t="str">
        <f>HLOOKUP($A$6,'Eval 1'!$D$6:$W$82,71,FALSE)</f>
        <v>-</v>
      </c>
      <c r="D79" s="81" t="str">
        <f>HLOOKUP($A$6,'Eval 2'!$D$6:$W$82,71,FALSE)</f>
        <v>-</v>
      </c>
      <c r="E79" s="81" t="str">
        <f>HLOOKUP($A$6,'Eval 3'!$D$6:$W$82,71,FALSE)</f>
        <v>-</v>
      </c>
      <c r="F79" s="224"/>
      <c r="G79" s="224"/>
      <c r="H79" s="225"/>
    </row>
    <row r="80" spans="1:8" s="3" customFormat="1" ht="15" customHeight="1" thickBot="1" x14ac:dyDescent="0.25">
      <c r="A80" s="221"/>
      <c r="B80" s="123" t="str">
        <f>'Eval 1'!B77</f>
        <v>Coachability</v>
      </c>
      <c r="C80" s="124" t="str">
        <f>HLOOKUP($A$6,'Eval 1'!$D$6:$W$82,72,FALSE)</f>
        <v>-</v>
      </c>
      <c r="D80" s="124" t="str">
        <f>HLOOKUP($A$6,'Eval 2'!$D$6:$W$82,72,FALSE)</f>
        <v>-</v>
      </c>
      <c r="E80" s="124" t="str">
        <f>HLOOKUP($A$6,'Eval 3'!$D$6:$W$82,72,FALSE)</f>
        <v>-</v>
      </c>
      <c r="F80" s="222"/>
      <c r="G80" s="222"/>
      <c r="H80" s="223"/>
    </row>
    <row r="81" spans="1:8" s="3" customFormat="1" ht="6" customHeight="1" x14ac:dyDescent="0.2">
      <c r="A81" s="79"/>
      <c r="B81" s="118"/>
      <c r="C81" s="119"/>
      <c r="D81" s="119"/>
      <c r="E81" s="119"/>
      <c r="F81" s="68"/>
      <c r="G81" s="68"/>
      <c r="H81" s="68"/>
    </row>
    <row r="82" spans="1:8" ht="12.75" customHeight="1" x14ac:dyDescent="0.2">
      <c r="B82" s="66"/>
      <c r="C82" s="67"/>
      <c r="D82" s="67"/>
      <c r="E82" s="67"/>
      <c r="F82" s="68"/>
      <c r="G82" s="68"/>
      <c r="H82" s="68"/>
    </row>
    <row r="83" spans="1:8" ht="12.75" customHeight="1" x14ac:dyDescent="0.2">
      <c r="B83" s="76" t="s">
        <v>61</v>
      </c>
      <c r="C83" s="243" t="str">
        <f>'Eval 1'!P84</f>
        <v>-</v>
      </c>
      <c r="D83" s="243"/>
      <c r="E83" s="243"/>
      <c r="F83" s="70" t="s">
        <v>60</v>
      </c>
      <c r="G83" s="128" t="str">
        <f>'Eval 1'!P85</f>
        <v>-</v>
      </c>
      <c r="H83" s="128"/>
    </row>
    <row r="84" spans="1:8" ht="12.75" customHeight="1" x14ac:dyDescent="0.2">
      <c r="B84" s="76" t="s">
        <v>62</v>
      </c>
      <c r="C84" s="244" t="str">
        <f>'Eval 2'!P84</f>
        <v>-</v>
      </c>
      <c r="D84" s="244"/>
      <c r="E84" s="244"/>
      <c r="F84" s="68" t="s">
        <v>60</v>
      </c>
      <c r="G84" s="128" t="str">
        <f>'Eval 2'!P85</f>
        <v>-</v>
      </c>
      <c r="H84" s="128"/>
    </row>
    <row r="85" spans="1:8" ht="12.75" customHeight="1" x14ac:dyDescent="0.2">
      <c r="B85" s="76" t="s">
        <v>63</v>
      </c>
      <c r="C85" s="244" t="str">
        <f>'Eval 3'!P84</f>
        <v>-</v>
      </c>
      <c r="D85" s="244"/>
      <c r="E85" s="244"/>
      <c r="F85" s="68" t="s">
        <v>60</v>
      </c>
      <c r="G85" s="128" t="str">
        <f>'Eval 3'!P85</f>
        <v>-</v>
      </c>
      <c r="H85" s="128"/>
    </row>
    <row r="86" spans="1:8" ht="12.75" customHeight="1" x14ac:dyDescent="0.2">
      <c r="B86" s="66"/>
      <c r="C86" s="67"/>
      <c r="D86" s="67"/>
      <c r="E86" s="67"/>
      <c r="F86" s="68"/>
      <c r="G86" s="129"/>
      <c r="H86" s="129"/>
    </row>
    <row r="87" spans="1:8" ht="12.75" customHeight="1" x14ac:dyDescent="0.2">
      <c r="F87" s="69" t="s">
        <v>43</v>
      </c>
      <c r="G87" s="127" t="str">
        <f>'Eval 1'!D84</f>
        <v>-</v>
      </c>
      <c r="H87" s="127"/>
    </row>
    <row r="88" spans="1:8" ht="12.75" customHeight="1" x14ac:dyDescent="0.2">
      <c r="F88" s="69" t="s">
        <v>64</v>
      </c>
      <c r="G88" s="127" t="str">
        <f>'Eval 1'!D85</f>
        <v>-</v>
      </c>
      <c r="H88" s="127"/>
    </row>
    <row r="89" spans="1:8" ht="12.75" customHeight="1" x14ac:dyDescent="0.2">
      <c r="F89" s="183" t="s">
        <v>121</v>
      </c>
      <c r="G89" s="127" t="str">
        <f>'Eval 1'!D86</f>
        <v>-</v>
      </c>
      <c r="H89" s="127"/>
    </row>
    <row r="90" spans="1:8" ht="12.75" customHeight="1" x14ac:dyDescent="0.2">
      <c r="B90" s="66"/>
      <c r="C90" s="67"/>
      <c r="D90" s="67"/>
      <c r="E90" s="67"/>
      <c r="F90" s="68"/>
      <c r="G90" s="68"/>
      <c r="H90" s="68"/>
    </row>
    <row r="91" spans="1:8" ht="12.75" customHeight="1" x14ac:dyDescent="0.2">
      <c r="B91" s="69"/>
      <c r="C91" s="71"/>
      <c r="D91" s="71"/>
      <c r="E91" s="71"/>
      <c r="F91" s="70"/>
      <c r="G91" s="70"/>
      <c r="H91" s="70"/>
    </row>
    <row r="92" spans="1:8" ht="12.75" customHeight="1" x14ac:dyDescent="0.2">
      <c r="B92" s="66"/>
      <c r="C92" s="67"/>
      <c r="D92" s="67"/>
      <c r="E92" s="67"/>
      <c r="F92" s="68"/>
      <c r="G92" s="68"/>
      <c r="H92" s="68"/>
    </row>
    <row r="93" spans="1:8" ht="12.75" customHeight="1" x14ac:dyDescent="0.2">
      <c r="B93" s="72"/>
      <c r="C93" s="67"/>
      <c r="D93" s="67"/>
      <c r="E93" s="67"/>
      <c r="F93" s="70"/>
      <c r="G93" s="70"/>
      <c r="H93" s="70"/>
    </row>
    <row r="94" spans="1:8" ht="12.75" customHeight="1" x14ac:dyDescent="0.2">
      <c r="B94" s="72"/>
      <c r="C94" s="67"/>
      <c r="D94" s="67"/>
      <c r="E94" s="67"/>
      <c r="F94" s="70"/>
      <c r="G94" s="70"/>
      <c r="H94" s="70"/>
    </row>
    <row r="95" spans="1:8" ht="12.75" customHeight="1" x14ac:dyDescent="0.2">
      <c r="B95" s="66"/>
      <c r="C95" s="67"/>
      <c r="D95" s="67"/>
      <c r="E95" s="67"/>
      <c r="F95" s="68"/>
      <c r="G95" s="68"/>
      <c r="H95" s="68"/>
    </row>
    <row r="96" spans="1:8" ht="12.75" customHeight="1" x14ac:dyDescent="0.2">
      <c r="B96" s="69"/>
      <c r="C96" s="67"/>
      <c r="D96" s="67"/>
      <c r="E96" s="67"/>
      <c r="F96" s="70"/>
      <c r="G96" s="70"/>
      <c r="H96" s="70"/>
    </row>
    <row r="97" spans="2:15" ht="12.75" customHeight="1" x14ac:dyDescent="0.2">
      <c r="B97" s="31"/>
      <c r="C97" s="32"/>
      <c r="D97" s="32"/>
      <c r="E97" s="32"/>
      <c r="F97" s="33"/>
      <c r="G97" s="33"/>
      <c r="H97" s="33"/>
    </row>
    <row r="98" spans="2:15" ht="12.75" customHeight="1" x14ac:dyDescent="0.2">
      <c r="B98" s="4"/>
      <c r="C98" s="5"/>
      <c r="D98" s="5"/>
      <c r="E98" s="5"/>
      <c r="F98" s="50"/>
      <c r="G98" s="25"/>
      <c r="H98" s="25"/>
    </row>
    <row r="99" spans="2:15" ht="12.75" customHeight="1" x14ac:dyDescent="0.2">
      <c r="B99" s="5"/>
      <c r="C99" s="5"/>
      <c r="F99" s="47"/>
      <c r="G99" s="25"/>
      <c r="H99" s="25"/>
      <c r="M99" s="7"/>
      <c r="N99" s="8"/>
      <c r="O99" s="8"/>
    </row>
    <row r="100" spans="2:15" ht="12.75" customHeight="1" x14ac:dyDescent="0.2">
      <c r="B100" s="5"/>
      <c r="C100" s="5"/>
      <c r="F100" s="47"/>
      <c r="G100" s="25"/>
      <c r="H100" s="25"/>
    </row>
    <row r="101" spans="2:15" ht="12.75" customHeight="1" x14ac:dyDescent="0.2">
      <c r="B101" s="5"/>
      <c r="C101" s="5"/>
      <c r="F101" s="47"/>
      <c r="G101" s="25"/>
      <c r="H101" s="25"/>
    </row>
    <row r="102" spans="2:15" ht="12.75" customHeight="1" x14ac:dyDescent="0.2">
      <c r="B102" s="5"/>
      <c r="C102" s="5"/>
      <c r="D102" s="7"/>
      <c r="E102" s="7"/>
      <c r="F102" s="47"/>
      <c r="G102" s="25"/>
      <c r="H102" s="25"/>
    </row>
    <row r="103" spans="2:15" ht="12.75" customHeight="1" x14ac:dyDescent="0.2">
      <c r="B103" s="5"/>
      <c r="C103" s="5"/>
      <c r="D103" s="7"/>
      <c r="E103" s="7"/>
      <c r="F103" s="47"/>
      <c r="G103" s="5"/>
      <c r="H103" s="5"/>
    </row>
    <row r="104" spans="2:15" ht="12.75" customHeight="1" x14ac:dyDescent="0.2">
      <c r="B104" s="5"/>
      <c r="C104" s="5"/>
      <c r="D104" s="5"/>
      <c r="E104" s="5"/>
      <c r="F104" s="47"/>
      <c r="G104" s="5"/>
      <c r="H104" s="5"/>
    </row>
    <row r="105" spans="2:15" ht="12.75" customHeight="1" x14ac:dyDescent="0.2">
      <c r="B105" s="5"/>
      <c r="C105" s="5"/>
      <c r="D105" s="5"/>
      <c r="E105" s="5"/>
      <c r="F105" s="9"/>
      <c r="G105" s="5"/>
      <c r="H105" s="5"/>
    </row>
    <row r="106" spans="2:15" ht="12.75" customHeight="1" x14ac:dyDescent="0.2"/>
    <row r="107" spans="2:15" ht="12.75" customHeight="1" x14ac:dyDescent="0.2"/>
    <row r="108" spans="2:15" ht="12.75" customHeight="1" x14ac:dyDescent="0.2"/>
    <row r="109" spans="2:15" ht="12.75" customHeight="1" x14ac:dyDescent="0.2"/>
    <row r="110" spans="2:15" ht="12.75" customHeight="1" x14ac:dyDescent="0.2"/>
    <row r="111" spans="2:15" ht="12.75" customHeight="1" x14ac:dyDescent="0.2">
      <c r="B111" s="3"/>
      <c r="C111" s="3"/>
      <c r="D111" s="3"/>
      <c r="E111" s="3"/>
      <c r="F111" s="3"/>
      <c r="G111" s="3"/>
      <c r="H111" s="3"/>
    </row>
    <row r="112" spans="2:15" x14ac:dyDescent="0.2">
      <c r="B112" s="3"/>
      <c r="C112" s="3"/>
      <c r="D112" s="3"/>
      <c r="E112" s="3"/>
      <c r="F112" s="3"/>
      <c r="G112" s="3"/>
      <c r="H112" s="3"/>
    </row>
    <row r="113" spans="2:8" x14ac:dyDescent="0.2">
      <c r="B113" s="3"/>
      <c r="C113" s="3"/>
      <c r="D113" s="3"/>
      <c r="E113" s="3"/>
      <c r="F113" s="3"/>
      <c r="G113" s="3"/>
      <c r="H113" s="3"/>
    </row>
  </sheetData>
  <sheetProtection password="DFDD" sheet="1" objects="1" scenarios="1"/>
  <mergeCells count="81">
    <mergeCell ref="C83:E83"/>
    <mergeCell ref="C84:E84"/>
    <mergeCell ref="C85:E85"/>
    <mergeCell ref="A6:H7"/>
    <mergeCell ref="A13:A25"/>
    <mergeCell ref="A27:A41"/>
    <mergeCell ref="A43:A60"/>
    <mergeCell ref="F60:H60"/>
    <mergeCell ref="F52:H52"/>
    <mergeCell ref="F53:H53"/>
    <mergeCell ref="F48:H48"/>
    <mergeCell ref="A62:A80"/>
    <mergeCell ref="F80:H80"/>
    <mergeCell ref="F76:H76"/>
    <mergeCell ref="F77:H77"/>
    <mergeCell ref="F78:H78"/>
    <mergeCell ref="F79:H79"/>
    <mergeCell ref="F72:H72"/>
    <mergeCell ref="F75:H75"/>
    <mergeCell ref="F68:H68"/>
    <mergeCell ref="F69:H69"/>
    <mergeCell ref="F70:H70"/>
    <mergeCell ref="F71:H71"/>
    <mergeCell ref="F54:H54"/>
    <mergeCell ref="F55:H55"/>
    <mergeCell ref="F64:H64"/>
    <mergeCell ref="F65:H65"/>
    <mergeCell ref="F66:H66"/>
    <mergeCell ref="F56:H56"/>
    <mergeCell ref="F57:H57"/>
    <mergeCell ref="F58:H58"/>
    <mergeCell ref="F59:H59"/>
    <mergeCell ref="F67:H67"/>
    <mergeCell ref="F73:H73"/>
    <mergeCell ref="F74:H74"/>
    <mergeCell ref="F61:H61"/>
    <mergeCell ref="F62:H62"/>
    <mergeCell ref="F63:H63"/>
    <mergeCell ref="F43:H43"/>
    <mergeCell ref="F41:H41"/>
    <mergeCell ref="F39:H39"/>
    <mergeCell ref="F49:H49"/>
    <mergeCell ref="F50:H50"/>
    <mergeCell ref="F51:H51"/>
    <mergeCell ref="F44:H44"/>
    <mergeCell ref="F45:H45"/>
    <mergeCell ref="F46:H46"/>
    <mergeCell ref="F47:H47"/>
    <mergeCell ref="F38:H38"/>
    <mergeCell ref="F40:H40"/>
    <mergeCell ref="F42:H42"/>
    <mergeCell ref="F37:H37"/>
    <mergeCell ref="F35:H35"/>
    <mergeCell ref="F33:H33"/>
    <mergeCell ref="F28:H28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31:H31"/>
    <mergeCell ref="F34:H34"/>
    <mergeCell ref="F36:H36"/>
    <mergeCell ref="B3:H3"/>
    <mergeCell ref="B9:H9"/>
    <mergeCell ref="F30:H30"/>
    <mergeCell ref="F32:H32"/>
    <mergeCell ref="F16:H16"/>
    <mergeCell ref="F17:H17"/>
    <mergeCell ref="F18:H18"/>
    <mergeCell ref="F29:H29"/>
    <mergeCell ref="F14:H14"/>
    <mergeCell ref="F15:H15"/>
    <mergeCell ref="F13:H13"/>
    <mergeCell ref="C10:E10"/>
    <mergeCell ref="F10:H11"/>
    <mergeCell ref="B10:B11"/>
  </mergeCells>
  <phoneticPr fontId="2" type="noConversion"/>
  <printOptions horizontalCentered="1"/>
  <pageMargins left="0.5" right="0.5" top="0.75" bottom="0.25" header="0.5" footer="0.5"/>
  <pageSetup orientation="portrait" r:id="rId1"/>
  <headerFooter alignWithMargins="0"/>
  <rowBreaks count="1" manualBreakCount="1">
    <brk id="42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1"/>
  </sheetPr>
  <dimension ref="A1:AT113"/>
  <sheetViews>
    <sheetView showGridLines="0" zoomScaleNormal="100" zoomScaleSheetLayoutView="10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I7" sqref="I7"/>
    </sheetView>
  </sheetViews>
  <sheetFormatPr defaultRowHeight="12.75" x14ac:dyDescent="0.2"/>
  <cols>
    <col min="1" max="1" width="4.28515625" style="78" customWidth="1"/>
    <col min="2" max="2" width="35.85546875" customWidth="1"/>
    <col min="3" max="5" width="5.7109375" customWidth="1"/>
    <col min="6" max="6" width="11.7109375" customWidth="1"/>
    <col min="7" max="7" width="8.7109375" customWidth="1"/>
    <col min="8" max="8" width="19.85546875" customWidth="1"/>
    <col min="9" max="9" width="12.7109375" customWidth="1"/>
  </cols>
  <sheetData>
    <row r="1" spans="1:46" ht="12.75" customHeight="1" x14ac:dyDescent="0.2">
      <c r="A1" s="77"/>
      <c r="B1" s="77"/>
      <c r="C1" s="77"/>
      <c r="D1" s="77"/>
      <c r="E1" s="77"/>
      <c r="F1" s="77"/>
      <c r="G1" s="77"/>
      <c r="H1" s="77"/>
      <c r="I1" s="1"/>
      <c r="J1" s="1"/>
      <c r="K1" s="1"/>
      <c r="L1" s="1"/>
      <c r="M1" s="1"/>
      <c r="N1" s="1"/>
      <c r="O1" s="1"/>
      <c r="P1" s="1"/>
      <c r="Q1" s="1"/>
    </row>
    <row r="2" spans="1:46" ht="12.75" customHeight="1" x14ac:dyDescent="0.25">
      <c r="A2" s="77"/>
      <c r="B2" s="77"/>
      <c r="C2" s="77"/>
      <c r="D2" s="77"/>
      <c r="E2" s="77"/>
      <c r="F2" s="77"/>
      <c r="G2" s="77"/>
      <c r="H2" s="77"/>
      <c r="I2" s="2"/>
      <c r="J2" s="2"/>
      <c r="K2" s="2"/>
      <c r="L2" s="2"/>
      <c r="M2" s="2"/>
      <c r="N2" s="2"/>
      <c r="O2" s="2"/>
      <c r="P2" s="2"/>
      <c r="Q2" s="2"/>
    </row>
    <row r="3" spans="1:46" s="37" customFormat="1" ht="37.5" customHeight="1" x14ac:dyDescent="0.35">
      <c r="A3" s="38"/>
      <c r="B3" s="226" t="s">
        <v>126</v>
      </c>
      <c r="C3" s="226"/>
      <c r="D3" s="226"/>
      <c r="E3" s="226"/>
      <c r="F3" s="226"/>
      <c r="G3" s="226"/>
      <c r="H3" s="226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</row>
    <row r="4" spans="1:46" s="38" customFormat="1" ht="15" customHeight="1" x14ac:dyDescent="0.35">
      <c r="A4" s="83"/>
      <c r="B4" s="83"/>
      <c r="C4" s="83"/>
      <c r="D4" s="83"/>
      <c r="E4" s="83"/>
      <c r="F4" s="83"/>
      <c r="G4" s="83"/>
      <c r="H4" s="83"/>
    </row>
    <row r="5" spans="1:46" s="38" customFormat="1" ht="4.5" customHeight="1" x14ac:dyDescent="0.35">
      <c r="A5" s="126"/>
      <c r="B5" s="125"/>
      <c r="C5" s="125"/>
      <c r="D5" s="125"/>
      <c r="E5" s="125"/>
      <c r="F5" s="125"/>
      <c r="G5" s="125"/>
      <c r="H5" s="125"/>
    </row>
    <row r="6" spans="1:46" ht="15" customHeight="1" x14ac:dyDescent="0.2">
      <c r="A6" s="233" t="str">
        <f>'Eval 1'!H6</f>
        <v>Name 3</v>
      </c>
      <c r="B6" s="233"/>
      <c r="C6" s="233"/>
      <c r="D6" s="233"/>
      <c r="E6" s="233"/>
      <c r="F6" s="233"/>
      <c r="G6" s="233"/>
      <c r="H6" s="233"/>
      <c r="I6" s="1"/>
      <c r="J6" s="1"/>
      <c r="K6" s="1"/>
      <c r="L6" s="1"/>
      <c r="M6" s="1"/>
      <c r="N6" s="1"/>
      <c r="O6" s="1"/>
      <c r="P6" s="1"/>
      <c r="Q6" s="1"/>
    </row>
    <row r="7" spans="1:46" ht="15" customHeight="1" x14ac:dyDescent="0.2">
      <c r="A7" s="233"/>
      <c r="B7" s="233"/>
      <c r="C7" s="233"/>
      <c r="D7" s="233"/>
      <c r="E7" s="233"/>
      <c r="F7" s="233"/>
      <c r="G7" s="233"/>
      <c r="H7" s="233"/>
      <c r="I7" s="1"/>
      <c r="J7" s="1"/>
      <c r="K7" s="1"/>
      <c r="L7" s="1"/>
      <c r="M7" s="1"/>
      <c r="N7" s="1"/>
      <c r="O7" s="1"/>
      <c r="P7" s="1"/>
      <c r="Q7" s="1"/>
    </row>
    <row r="8" spans="1:46" ht="15" customHeight="1" thickBot="1" x14ac:dyDescent="0.25">
      <c r="A8" s="77"/>
      <c r="B8" s="43"/>
      <c r="C8" s="43"/>
      <c r="D8" s="43"/>
      <c r="E8" s="43"/>
      <c r="F8" s="43"/>
      <c r="G8" s="43"/>
      <c r="H8" s="43"/>
      <c r="I8" s="1"/>
      <c r="J8" s="1"/>
      <c r="K8" s="1"/>
      <c r="L8" s="1"/>
      <c r="M8" s="1"/>
      <c r="N8" s="1"/>
      <c r="O8" s="1"/>
      <c r="P8" s="1"/>
      <c r="Q8" s="1"/>
    </row>
    <row r="9" spans="1:46" ht="12.75" customHeight="1" thickBot="1" x14ac:dyDescent="0.25">
      <c r="A9" s="77"/>
      <c r="B9" s="227"/>
      <c r="C9" s="228"/>
      <c r="D9" s="228"/>
      <c r="E9" s="228"/>
      <c r="F9" s="228"/>
      <c r="G9" s="228"/>
      <c r="H9" s="229"/>
      <c r="I9" s="1"/>
      <c r="J9" s="1"/>
      <c r="K9" s="1"/>
      <c r="L9" s="1"/>
      <c r="M9" s="1"/>
      <c r="N9" s="1"/>
      <c r="O9" s="1"/>
      <c r="P9" s="1"/>
      <c r="Q9" s="1"/>
    </row>
    <row r="10" spans="1:46" ht="12.75" customHeight="1" x14ac:dyDescent="0.2">
      <c r="B10" s="234" t="s">
        <v>57</v>
      </c>
      <c r="C10" s="236" t="s">
        <v>59</v>
      </c>
      <c r="D10" s="237"/>
      <c r="E10" s="238"/>
      <c r="F10" s="239" t="s">
        <v>58</v>
      </c>
      <c r="G10" s="239"/>
      <c r="H10" s="240"/>
    </row>
    <row r="11" spans="1:46" ht="12.75" customHeight="1" thickBot="1" x14ac:dyDescent="0.25">
      <c r="B11" s="235"/>
      <c r="C11" s="73">
        <v>1</v>
      </c>
      <c r="D11" s="74">
        <v>2</v>
      </c>
      <c r="E11" s="75">
        <v>3</v>
      </c>
      <c r="F11" s="241"/>
      <c r="G11" s="241"/>
      <c r="H11" s="242"/>
    </row>
    <row r="12" spans="1:46" ht="12.75" customHeight="1" thickBot="1" x14ac:dyDescent="0.25">
      <c r="B12" s="64"/>
      <c r="C12" s="64"/>
      <c r="D12" s="64"/>
      <c r="E12" s="64"/>
      <c r="F12" s="65"/>
      <c r="G12" s="65"/>
      <c r="H12" s="65"/>
    </row>
    <row r="13" spans="1:46" s="3" customFormat="1" ht="15" customHeight="1" x14ac:dyDescent="0.2">
      <c r="A13" s="221" t="s">
        <v>34</v>
      </c>
      <c r="B13" s="120" t="str">
        <f>'Eval 1'!B10</f>
        <v>Retains ready position after blocking shots</v>
      </c>
      <c r="C13" s="121" t="str">
        <f>HLOOKUP($A$6,'Eval 1'!$D$6:$W$77,5,FALSE)</f>
        <v>-</v>
      </c>
      <c r="D13" s="121" t="str">
        <f>HLOOKUP($A$6,'Eval 2'!$D$6:$W$77,5,FALSE)</f>
        <v>-</v>
      </c>
      <c r="E13" s="121" t="str">
        <f>HLOOKUP($A$6,'Eval 3'!$D$6:$W$77,5,FALSE)</f>
        <v>-</v>
      </c>
      <c r="F13" s="231"/>
      <c r="G13" s="231"/>
      <c r="H13" s="232"/>
    </row>
    <row r="14" spans="1:46" s="3" customFormat="1" ht="15" customHeight="1" x14ac:dyDescent="0.2">
      <c r="A14" s="221"/>
      <c r="B14" s="122" t="str">
        <f>'Eval 1'!B11</f>
        <v>Holds ready position in movement</v>
      </c>
      <c r="C14" s="81" t="str">
        <f>HLOOKUP($A$6,'Eval 1'!$D$6:$W$77,6,FALSE)</f>
        <v>-</v>
      </c>
      <c r="D14" s="81" t="str">
        <f>HLOOKUP($A$6,'Eval 2'!$D$6:$W$77,6,FALSE)</f>
        <v>-</v>
      </c>
      <c r="E14" s="81" t="str">
        <f>HLOOKUP($A$6,'Eval 3'!$D$6:$W$77,6,FALSE)</f>
        <v>-</v>
      </c>
      <c r="F14" s="224"/>
      <c r="G14" s="224"/>
      <c r="H14" s="225"/>
    </row>
    <row r="15" spans="1:46" s="3" customFormat="1" ht="15" customHeight="1" x14ac:dyDescent="0.2">
      <c r="A15" s="221"/>
      <c r="B15" s="122" t="str">
        <f>'Eval 1'!B12</f>
        <v>Recovery (retains position after scrambling)</v>
      </c>
      <c r="C15" s="81" t="str">
        <f>HLOOKUP($A$6,'Eval 1'!$D$6:$W$77,7,FALSE)</f>
        <v>-</v>
      </c>
      <c r="D15" s="81" t="str">
        <f>HLOOKUP($A$6,'Eval 2'!$D$6:$W$82,7,FALSE)</f>
        <v>-</v>
      </c>
      <c r="E15" s="81" t="str">
        <f>HLOOKUP($A$6,'Eval 3'!$D$6:$W$82,7,FALSE)</f>
        <v>-</v>
      </c>
      <c r="F15" s="224"/>
      <c r="G15" s="224"/>
      <c r="H15" s="225"/>
    </row>
    <row r="16" spans="1:46" s="3" customFormat="1" ht="15" customHeight="1" x14ac:dyDescent="0.2">
      <c r="A16" s="221"/>
      <c r="B16" s="122" t="str">
        <f>'Eval 1'!B13</f>
        <v>Skating ability</v>
      </c>
      <c r="C16" s="81" t="str">
        <f>HLOOKUP($A$6,'Eval 1'!$D$6:$W$77,8,FALSE)</f>
        <v>-</v>
      </c>
      <c r="D16" s="81" t="str">
        <f>HLOOKUP($A$6,'Eval 2'!$D$6:$W$82,8,FALSE)</f>
        <v>-</v>
      </c>
      <c r="E16" s="81" t="str">
        <f>HLOOKUP($A$6,'Eval 3'!$D$6:$W$82,8,FALSE)</f>
        <v>-</v>
      </c>
      <c r="F16" s="224"/>
      <c r="G16" s="224"/>
      <c r="H16" s="225"/>
    </row>
    <row r="17" spans="1:8" s="3" customFormat="1" ht="15" customHeight="1" x14ac:dyDescent="0.2">
      <c r="A17" s="221"/>
      <c r="B17" s="122" t="str">
        <f>'Eval 1'!B14</f>
        <v>Remains on feet</v>
      </c>
      <c r="C17" s="81" t="str">
        <f>HLOOKUP($A$6,'Eval 1'!$D$6:$W$77,9,FALSE)</f>
        <v>-</v>
      </c>
      <c r="D17" s="81" t="str">
        <f>HLOOKUP($A$6,'Eval 2'!$D$6:$W$82,9,FALSE)</f>
        <v>-</v>
      </c>
      <c r="E17" s="81" t="str">
        <f>HLOOKUP($A$6,'Eval 3'!$D$6:$W$82,9,FALSE)</f>
        <v>-</v>
      </c>
      <c r="F17" s="224"/>
      <c r="G17" s="224"/>
      <c r="H17" s="225"/>
    </row>
    <row r="18" spans="1:8" s="3" customFormat="1" ht="15" customHeight="1" x14ac:dyDescent="0.2">
      <c r="A18" s="221"/>
      <c r="B18" s="122" t="str">
        <f>'Eval 1'!B15</f>
        <v>Moves with speed &amp; in control in ready position</v>
      </c>
      <c r="C18" s="81" t="str">
        <f>HLOOKUP($A$6,'Eval 1'!$D$6:$W$82,10,FALSE)</f>
        <v>-</v>
      </c>
      <c r="D18" s="81" t="str">
        <f>HLOOKUP($A$6,'Eval 2'!$D$6:$W$82,10,FALSE)</f>
        <v>-</v>
      </c>
      <c r="E18" s="81" t="str">
        <f>HLOOKUP($A$6,'Eval 3'!$D$6:$W$82,10,FALSE)</f>
        <v>-</v>
      </c>
      <c r="F18" s="224"/>
      <c r="G18" s="224"/>
      <c r="H18" s="225"/>
    </row>
    <row r="19" spans="1:8" s="3" customFormat="1" ht="15" customHeight="1" x14ac:dyDescent="0.2">
      <c r="A19" s="221"/>
      <c r="B19" s="122" t="str">
        <f>'Eval 1'!B16</f>
        <v>Reacts well to puck movement in zone</v>
      </c>
      <c r="C19" s="81" t="str">
        <f>HLOOKUP($A$6,'Eval 1'!$D$6:$W$82,11,FALSE)</f>
        <v>-</v>
      </c>
      <c r="D19" s="81" t="str">
        <f>HLOOKUP($A$6,'Eval 2'!$D$6:$W$82,11,FALSE)</f>
        <v>-</v>
      </c>
      <c r="E19" s="81" t="str">
        <f>HLOOKUP($A$6,'Eval 3'!$D$6:$W$82,11,FALSE)</f>
        <v>-</v>
      </c>
      <c r="F19" s="224"/>
      <c r="G19" s="224"/>
      <c r="H19" s="225"/>
    </row>
    <row r="20" spans="1:8" s="3" customFormat="1" ht="15" customHeight="1" x14ac:dyDescent="0.2">
      <c r="A20" s="221"/>
      <c r="B20" s="122" t="str">
        <f>'Eval 1'!B17</f>
        <v>Ability to recover from knees, side</v>
      </c>
      <c r="C20" s="81" t="str">
        <f>HLOOKUP($A$6,'Eval 1'!$D$6:$W$82,12,FALSE)</f>
        <v>-</v>
      </c>
      <c r="D20" s="81" t="str">
        <f>HLOOKUP($A$6,'Eval 2'!$D$6:$W$82,12,FALSE)</f>
        <v>-</v>
      </c>
      <c r="E20" s="81" t="str">
        <f>HLOOKUP($A$6,'Eval 3'!$D$6:$W$82,12,FALSE)</f>
        <v>-</v>
      </c>
      <c r="F20" s="224"/>
      <c r="G20" s="224"/>
      <c r="H20" s="225"/>
    </row>
    <row r="21" spans="1:8" s="3" customFormat="1" ht="15" customHeight="1" x14ac:dyDescent="0.2">
      <c r="A21" s="221"/>
      <c r="B21" s="122" t="str">
        <f>'Eval 1'!B18</f>
        <v>Reacts well to quick untelegraphed shots</v>
      </c>
      <c r="C21" s="81" t="str">
        <f>HLOOKUP($A$6,'Eval 1'!$D$6:$W$82,13,FALSE)</f>
        <v>-</v>
      </c>
      <c r="D21" s="81" t="str">
        <f>HLOOKUP($A$6,'Eval 2'!$D$6:$W$82,13,FALSE)</f>
        <v>-</v>
      </c>
      <c r="E21" s="81" t="str">
        <f>HLOOKUP($A$6,'Eval 3'!$D$6:$W$82,13,FALSE)</f>
        <v>-</v>
      </c>
      <c r="F21" s="224"/>
      <c r="G21" s="224"/>
      <c r="H21" s="225"/>
    </row>
    <row r="22" spans="1:8" s="3" customFormat="1" ht="15" customHeight="1" x14ac:dyDescent="0.2">
      <c r="A22" s="221"/>
      <c r="B22" s="122" t="str">
        <f>'Eval 1'!B19</f>
        <v>Effective in close</v>
      </c>
      <c r="C22" s="81" t="str">
        <f>HLOOKUP($A$6,'Eval 1'!$D$6:$W$82,14,FALSE)</f>
        <v>-</v>
      </c>
      <c r="D22" s="81" t="str">
        <f>HLOOKUP($A$6,'Eval 2'!$D$6:$W$82,14,FALSE)</f>
        <v>-</v>
      </c>
      <c r="E22" s="81" t="str">
        <f>HLOOKUP($A$6,'Eval 3'!$D$6:$W$82,14,FALSE)</f>
        <v>-</v>
      </c>
      <c r="F22" s="224"/>
      <c r="G22" s="224"/>
      <c r="H22" s="225"/>
    </row>
    <row r="23" spans="1:8" s="3" customFormat="1" ht="15" customHeight="1" x14ac:dyDescent="0.2">
      <c r="A23" s="221"/>
      <c r="B23" s="122" t="str">
        <f>'Eval 1'!B20</f>
        <v>Relaxative movements and reaction time</v>
      </c>
      <c r="C23" s="81" t="str">
        <f>HLOOKUP($A$6,'Eval 1'!$D$6:$W$82,15,FALSE)</f>
        <v>-</v>
      </c>
      <c r="D23" s="81" t="str">
        <f>HLOOKUP($A$6,'Eval 2'!$D$6:$W$82,15,FALSE)</f>
        <v>-</v>
      </c>
      <c r="E23" s="81" t="str">
        <f>HLOOKUP($A$6,'Eval 3'!$D$6:$W$82,15,FALSE)</f>
        <v>-</v>
      </c>
      <c r="F23" s="224"/>
      <c r="G23" s="224"/>
      <c r="H23" s="225"/>
    </row>
    <row r="24" spans="1:8" s="3" customFormat="1" ht="15" customHeight="1" x14ac:dyDescent="0.2">
      <c r="A24" s="221"/>
      <c r="B24" s="122" t="str">
        <f>'Eval 1'!B21</f>
        <v>Physically fit</v>
      </c>
      <c r="C24" s="81" t="str">
        <f>HLOOKUP($A$6,'Eval 1'!$D$6:$W$82,16,FALSE)</f>
        <v>-</v>
      </c>
      <c r="D24" s="81" t="str">
        <f>HLOOKUP($A$6,'Eval 2'!$D$6:$W$82,16,FALSE)</f>
        <v>-</v>
      </c>
      <c r="E24" s="81" t="str">
        <f>HLOOKUP($A$6,'Eval 3'!$D$6:$W$82,16,FALSE)</f>
        <v>-</v>
      </c>
      <c r="F24" s="224"/>
      <c r="G24" s="224"/>
      <c r="H24" s="225"/>
    </row>
    <row r="25" spans="1:8" s="3" customFormat="1" ht="15" customHeight="1" thickBot="1" x14ac:dyDescent="0.25">
      <c r="A25" s="221"/>
      <c r="B25" s="123" t="str">
        <f>'Eval 1'!B22</f>
        <v>Not prone to injury</v>
      </c>
      <c r="C25" s="124" t="str">
        <f>HLOOKUP($A$6,'Eval 1'!$D$6:$W$82,17,FALSE)</f>
        <v>-</v>
      </c>
      <c r="D25" s="124" t="str">
        <f>HLOOKUP($A$6,'Eval 2'!$D$6:$W$82,17,FALSE)</f>
        <v>-</v>
      </c>
      <c r="E25" s="124" t="str">
        <f>HLOOKUP($A$6,'Eval 3'!$D$6:$W$82,17,FALSE)</f>
        <v>-</v>
      </c>
      <c r="F25" s="222"/>
      <c r="G25" s="222"/>
      <c r="H25" s="223"/>
    </row>
    <row r="26" spans="1:8" s="3" customFormat="1" ht="15" customHeight="1" thickBot="1" x14ac:dyDescent="0.25">
      <c r="A26" s="79"/>
      <c r="B26" s="105"/>
      <c r="C26" s="119"/>
      <c r="D26" s="119"/>
      <c r="E26" s="119"/>
      <c r="F26" s="230"/>
      <c r="G26" s="230"/>
      <c r="H26" s="230"/>
    </row>
    <row r="27" spans="1:8" s="3" customFormat="1" ht="15" customHeight="1" x14ac:dyDescent="0.2">
      <c r="A27" s="221" t="s">
        <v>35</v>
      </c>
      <c r="B27" s="120" t="str">
        <f>'Eval 1'!B24</f>
        <v>Butterfly technique (compact, square)</v>
      </c>
      <c r="C27" s="121" t="str">
        <f>HLOOKUP($A$6,'Eval 1'!$D$6:$W$82,19,FALSE)</f>
        <v>-</v>
      </c>
      <c r="D27" s="121" t="str">
        <f>HLOOKUP($A$6,'Eval 2'!$D$6:$W$82,19,FALSE)</f>
        <v>-</v>
      </c>
      <c r="E27" s="121" t="str">
        <f>HLOOKUP($A$6,'Eval 3'!$D$6:$W$82,19,FALSE)</f>
        <v>-</v>
      </c>
      <c r="F27" s="231"/>
      <c r="G27" s="231"/>
      <c r="H27" s="232"/>
    </row>
    <row r="28" spans="1:8" s="3" customFormat="1" ht="15" customHeight="1" x14ac:dyDescent="0.2">
      <c r="A28" s="221"/>
      <c r="B28" s="122" t="str">
        <f>'Eval 1'!B25</f>
        <v>Use of Stick</v>
      </c>
      <c r="C28" s="81" t="str">
        <f>HLOOKUP($A$6,'Eval 1'!$D$6:$W$82,20,FALSE)</f>
        <v>-</v>
      </c>
      <c r="D28" s="81" t="str">
        <f>HLOOKUP($A$6,'Eval 2'!$D$6:$W$82,20,FALSE)</f>
        <v>-</v>
      </c>
      <c r="E28" s="81" t="str">
        <f>HLOOKUP($A$6,'Eval 3'!$D$6:$W$82,20,FALSE)</f>
        <v>-</v>
      </c>
      <c r="F28" s="224"/>
      <c r="G28" s="224"/>
      <c r="H28" s="225"/>
    </row>
    <row r="29" spans="1:8" s="3" customFormat="1" ht="15" customHeight="1" x14ac:dyDescent="0.2">
      <c r="A29" s="221"/>
      <c r="B29" s="122" t="str">
        <f>'Eval 1'!B26</f>
        <v>Rebound control: off stick</v>
      </c>
      <c r="C29" s="81" t="str">
        <f>HLOOKUP($A$6,'Eval 1'!$D$6:$W$82,21,FALSE)</f>
        <v>-</v>
      </c>
      <c r="D29" s="81" t="str">
        <f>HLOOKUP($A$6,'Eval 2'!$D$6:$W$82,21,FALSE)</f>
        <v>-</v>
      </c>
      <c r="E29" s="81" t="str">
        <f>HLOOKUP($A$6,'Eval 3'!$D$6:$W$82,21,FALSE)</f>
        <v>-</v>
      </c>
      <c r="F29" s="224"/>
      <c r="G29" s="224"/>
      <c r="H29" s="225"/>
    </row>
    <row r="30" spans="1:8" s="3" customFormat="1" ht="15" customHeight="1" x14ac:dyDescent="0.2">
      <c r="A30" s="221"/>
      <c r="B30" s="122" t="str">
        <f>'Eval 1'!B27</f>
        <v>Rebound control off pads</v>
      </c>
      <c r="C30" s="81" t="str">
        <f>HLOOKUP($A$6,'Eval 1'!$D$6:$W$82,22,FALSE)</f>
        <v>-</v>
      </c>
      <c r="D30" s="81" t="str">
        <f>HLOOKUP($A$6,'Eval 2'!$D$6:$W$82,22,FALSE)</f>
        <v>-</v>
      </c>
      <c r="E30" s="81" t="str">
        <f>HLOOKUP($A$6,'Eval 3'!$D$6:$W$82,22,FALSE)</f>
        <v>-</v>
      </c>
      <c r="F30" s="224"/>
      <c r="G30" s="224"/>
      <c r="H30" s="225"/>
    </row>
    <row r="31" spans="1:8" s="3" customFormat="1" ht="15" customHeight="1" x14ac:dyDescent="0.2">
      <c r="A31" s="221"/>
      <c r="B31" s="122" t="str">
        <f>'Eval 1'!B28</f>
        <v>Ability to butterfly at appropriate time</v>
      </c>
      <c r="C31" s="81" t="str">
        <f>HLOOKUP($A$6,'Eval 1'!$D$6:$W$82,23,FALSE)</f>
        <v>-</v>
      </c>
      <c r="D31" s="81" t="str">
        <f>HLOOKUP($A$6,'Eval 2'!$D$6:$W$82,23,FALSE)</f>
        <v>-</v>
      </c>
      <c r="E31" s="81" t="str">
        <f>HLOOKUP($A$6,'Eval 3'!$D$6:$W$82,23,FALSE)</f>
        <v>-</v>
      </c>
      <c r="F31" s="224"/>
      <c r="G31" s="224"/>
      <c r="H31" s="225"/>
    </row>
    <row r="32" spans="1:8" s="3" customFormat="1" ht="15" customHeight="1" x14ac:dyDescent="0.2">
      <c r="A32" s="221"/>
      <c r="B32" s="122" t="str">
        <f>'Eval 1'!B29</f>
        <v>Ability to maintain balance</v>
      </c>
      <c r="C32" s="81" t="str">
        <f>HLOOKUP($A$6,'Eval 1'!$D$6:$W$82,24,FALSE)</f>
        <v>-</v>
      </c>
      <c r="D32" s="81" t="str">
        <f>HLOOKUP($A$6,'Eval 2'!$D$6:$W$82,24,FALSE)</f>
        <v>-</v>
      </c>
      <c r="E32" s="81" t="str">
        <f>HLOOKUP($A$6,'Eval 3'!$D$6:$W$82,24,FALSE)</f>
        <v>-</v>
      </c>
      <c r="F32" s="224"/>
      <c r="G32" s="224"/>
      <c r="H32" s="225"/>
    </row>
    <row r="33" spans="1:8" s="3" customFormat="1" ht="15" customHeight="1" x14ac:dyDescent="0.2">
      <c r="A33" s="221"/>
      <c r="B33" s="122" t="str">
        <f>'Eval 1'!B30</f>
        <v>Quickness of blocker</v>
      </c>
      <c r="C33" s="81" t="str">
        <f>HLOOKUP($A$6,'Eval 1'!$D$6:$W$82,25,FALSE)</f>
        <v>-</v>
      </c>
      <c r="D33" s="81" t="str">
        <f>HLOOKUP($A$6,'Eval 2'!$D$6:$W$82,25,FALSE)</f>
        <v>-</v>
      </c>
      <c r="E33" s="81" t="str">
        <f>HLOOKUP($A$6,'Eval 3'!$D$6:$W$82,25,FALSE)</f>
        <v>-</v>
      </c>
      <c r="F33" s="224"/>
      <c r="G33" s="224"/>
      <c r="H33" s="225"/>
    </row>
    <row r="34" spans="1:8" s="3" customFormat="1" ht="15" customHeight="1" x14ac:dyDescent="0.2">
      <c r="A34" s="221"/>
      <c r="B34" s="122" t="str">
        <f>'Eval 1'!B31</f>
        <v>Quickness of catcher</v>
      </c>
      <c r="C34" s="81" t="str">
        <f>HLOOKUP($A$6,'Eval 1'!$D$6:$W$82,26,FALSE)</f>
        <v>-</v>
      </c>
      <c r="D34" s="81" t="str">
        <f>HLOOKUP($A$6,'Eval 2'!$D$6:$W$82,26,FALSE)</f>
        <v>-</v>
      </c>
      <c r="E34" s="81" t="str">
        <f>HLOOKUP($A$6,'Eval 3'!$D$6:$W$82,26,FALSE)</f>
        <v>-</v>
      </c>
      <c r="F34" s="224"/>
      <c r="G34" s="224"/>
      <c r="H34" s="225"/>
    </row>
    <row r="35" spans="1:8" s="3" customFormat="1" ht="15" customHeight="1" x14ac:dyDescent="0.2">
      <c r="A35" s="221"/>
      <c r="B35" s="122" t="str">
        <f>'Eval 1'!B32</f>
        <v>Position of blocker</v>
      </c>
      <c r="C35" s="81" t="str">
        <f>HLOOKUP($A$6,'Eval 1'!$D$6:$W$82,27,FALSE)</f>
        <v>-</v>
      </c>
      <c r="D35" s="81" t="str">
        <f>HLOOKUP($A$6,'Eval 2'!$D$6:$W$82,27,FALSE)</f>
        <v>-</v>
      </c>
      <c r="E35" s="81" t="str">
        <f>HLOOKUP($A$6,'Eval 3'!$D$6:$W$82,27,FALSE)</f>
        <v>-</v>
      </c>
      <c r="F35" s="224"/>
      <c r="G35" s="224"/>
      <c r="H35" s="225"/>
    </row>
    <row r="36" spans="1:8" s="3" customFormat="1" ht="15" customHeight="1" x14ac:dyDescent="0.2">
      <c r="A36" s="221"/>
      <c r="B36" s="122" t="str">
        <f>'Eval 1'!B33</f>
        <v>Position of catcher</v>
      </c>
      <c r="C36" s="81" t="str">
        <f>HLOOKUP($A$6,'Eval 1'!$D$6:$W$82,28,FALSE)</f>
        <v>-</v>
      </c>
      <c r="D36" s="81" t="str">
        <f>HLOOKUP($A$6,'Eval 2'!$D$6:$W$82,28,FALSE)</f>
        <v>-</v>
      </c>
      <c r="E36" s="81" t="str">
        <f>HLOOKUP($A$6,'Eval 3'!$D$6:$W$82,28,FALSE)</f>
        <v>-</v>
      </c>
      <c r="F36" s="224"/>
      <c r="G36" s="224"/>
      <c r="H36" s="225"/>
    </row>
    <row r="37" spans="1:8" s="3" customFormat="1" ht="15" customHeight="1" x14ac:dyDescent="0.2">
      <c r="A37" s="221"/>
      <c r="B37" s="122" t="str">
        <f>'Eval 1'!B34</f>
        <v>Rebound control: blocker</v>
      </c>
      <c r="C37" s="81" t="str">
        <f>HLOOKUP($A$6,'Eval 1'!$D$6:$W$82,29,FALSE)</f>
        <v>-</v>
      </c>
      <c r="D37" s="81" t="str">
        <f>HLOOKUP($A$6,'Eval 2'!$D$6:$W$82,29,FALSE)</f>
        <v>-</v>
      </c>
      <c r="E37" s="81" t="str">
        <f>HLOOKUP($A$6,'Eval 3'!$D$6:$W$82,29,FALSE)</f>
        <v>-</v>
      </c>
      <c r="F37" s="224"/>
      <c r="G37" s="224"/>
      <c r="H37" s="225"/>
    </row>
    <row r="38" spans="1:8" s="3" customFormat="1" ht="15" customHeight="1" x14ac:dyDescent="0.2">
      <c r="A38" s="221"/>
      <c r="B38" s="122" t="str">
        <f>'Eval 1'!B35</f>
        <v>Rebound control: catcher</v>
      </c>
      <c r="C38" s="81" t="str">
        <f>HLOOKUP($A$6,'Eval 1'!$D$6:$W$82,30,FALSE)</f>
        <v>-</v>
      </c>
      <c r="D38" s="81" t="str">
        <f>HLOOKUP($A$6,'Eval 2'!$D$6:$W$82,30,FALSE)</f>
        <v>-</v>
      </c>
      <c r="E38" s="81" t="str">
        <f>HLOOKUP($A$6,'Eval 3'!$D$6:$W$82,30,FALSE)</f>
        <v>-</v>
      </c>
      <c r="F38" s="224"/>
      <c r="G38" s="224"/>
      <c r="H38" s="225"/>
    </row>
    <row r="39" spans="1:8" s="3" customFormat="1" ht="15" customHeight="1" x14ac:dyDescent="0.2">
      <c r="A39" s="221"/>
      <c r="B39" s="122" t="str">
        <f>'Eval 1'!B36</f>
        <v>Rebound control: chest</v>
      </c>
      <c r="C39" s="81" t="str">
        <f>HLOOKUP($A$6,'Eval 1'!$D$6:$W$82,31,FALSE)</f>
        <v>-</v>
      </c>
      <c r="D39" s="81" t="str">
        <f>HLOOKUP($A$6,'Eval 2'!$D$6:$W$82,31,FALSE)</f>
        <v>-</v>
      </c>
      <c r="E39" s="81" t="str">
        <f>HLOOKUP($A$6,'Eval 3'!$D$6:$W$82,31,FALSE)</f>
        <v>-</v>
      </c>
      <c r="F39" s="224"/>
      <c r="G39" s="224"/>
      <c r="H39" s="225"/>
    </row>
    <row r="40" spans="1:8" s="3" customFormat="1" ht="15" customHeight="1" x14ac:dyDescent="0.2">
      <c r="A40" s="221"/>
      <c r="B40" s="122" t="str">
        <f>'Eval 1'!B37</f>
        <v>Passing / clearing</v>
      </c>
      <c r="C40" s="81" t="str">
        <f>HLOOKUP($A$6,'Eval 1'!$D$6:$W$82,32,FALSE)</f>
        <v>-</v>
      </c>
      <c r="D40" s="81" t="str">
        <f>HLOOKUP($A$6,'Eval 2'!$D$6:$W$82,32,FALSE)</f>
        <v>-</v>
      </c>
      <c r="E40" s="81" t="str">
        <f>HLOOKUP($A$6,'Eval 3'!$D$6:$W$82,32,FALSE)</f>
        <v>-</v>
      </c>
      <c r="F40" s="224"/>
      <c r="G40" s="224"/>
      <c r="H40" s="225"/>
    </row>
    <row r="41" spans="1:8" s="3" customFormat="1" ht="15" customHeight="1" thickBot="1" x14ac:dyDescent="0.25">
      <c r="A41" s="221"/>
      <c r="B41" s="123" t="str">
        <f>'Eval 1'!B38</f>
        <v>Puck playing ability</v>
      </c>
      <c r="C41" s="124" t="str">
        <f>HLOOKUP($A$6,'Eval 1'!$D$6:$W$82,33,FALSE)</f>
        <v>-</v>
      </c>
      <c r="D41" s="124" t="str">
        <f>HLOOKUP($A$6,'Eval 2'!$D$6:$W$82,33,FALSE)</f>
        <v>-</v>
      </c>
      <c r="E41" s="124" t="str">
        <f>HLOOKUP($A$6,'Eval 3'!$D$6:$W$82,33,FALSE)</f>
        <v>-</v>
      </c>
      <c r="F41" s="222"/>
      <c r="G41" s="222"/>
      <c r="H41" s="223"/>
    </row>
    <row r="42" spans="1:8" s="3" customFormat="1" ht="15" customHeight="1" thickBot="1" x14ac:dyDescent="0.25">
      <c r="A42" s="79"/>
      <c r="B42" s="105"/>
      <c r="C42" s="119"/>
      <c r="D42" s="119"/>
      <c r="E42" s="119"/>
      <c r="F42" s="230"/>
      <c r="G42" s="230"/>
      <c r="H42" s="230"/>
    </row>
    <row r="43" spans="1:8" s="3" customFormat="1" ht="15" customHeight="1" x14ac:dyDescent="0.2">
      <c r="A43" s="221" t="s">
        <v>36</v>
      </c>
      <c r="B43" s="120" t="str">
        <f>'Eval 1'!B40</f>
        <v>Knows position at all times</v>
      </c>
      <c r="C43" s="121" t="str">
        <f>HLOOKUP($A$6,'Eval 1'!$D$6:$W$82,35,FALSE)</f>
        <v>-</v>
      </c>
      <c r="D43" s="121" t="str">
        <f>HLOOKUP($A$6,'Eval 2'!$D$6:$W$82,35,FALSE)</f>
        <v>-</v>
      </c>
      <c r="E43" s="121" t="str">
        <f>HLOOKUP($A$6,'Eval 3'!$D$6:$W$82,35,FALSE)</f>
        <v>-</v>
      </c>
      <c r="F43" s="231"/>
      <c r="G43" s="231"/>
      <c r="H43" s="232"/>
    </row>
    <row r="44" spans="1:8" s="3" customFormat="1" ht="15" customHeight="1" x14ac:dyDescent="0.2">
      <c r="A44" s="221"/>
      <c r="B44" s="122" t="str">
        <f>'Eval 1'!B41</f>
        <v>Assumes neutral position at top edge of crease</v>
      </c>
      <c r="C44" s="81" t="str">
        <f>HLOOKUP($A$6,'Eval 1'!$D$6:$W$82,36,FALSE)</f>
        <v>-</v>
      </c>
      <c r="D44" s="81" t="str">
        <f>HLOOKUP($A$6,'Eval 2'!$D$6:$W$82,36,FALSE)</f>
        <v>-</v>
      </c>
      <c r="E44" s="81" t="str">
        <f>HLOOKUP($A$6,'Eval 3'!$D$6:$W$82,36,FALSE)</f>
        <v>-</v>
      </c>
      <c r="F44" s="224"/>
      <c r="G44" s="224"/>
      <c r="H44" s="225"/>
    </row>
    <row r="45" spans="1:8" s="3" customFormat="1" ht="15" customHeight="1" x14ac:dyDescent="0.2">
      <c r="A45" s="221"/>
      <c r="B45" s="122" t="str">
        <f>'Eval 1'!B42</f>
        <v>Positions self properly prior to shot</v>
      </c>
      <c r="C45" s="81" t="str">
        <f>HLOOKUP($A$6,'Eval 1'!$D$6:$W$82,37,FALSE)</f>
        <v>-</v>
      </c>
      <c r="D45" s="81" t="str">
        <f>HLOOKUP($A$6,'Eval 2'!$D$6:$W$82,37,FALSE)</f>
        <v>-</v>
      </c>
      <c r="E45" s="81" t="str">
        <f>HLOOKUP($A$6,'Eval 3'!$D$6:$W$82,37,FALSE)</f>
        <v>-</v>
      </c>
      <c r="F45" s="224"/>
      <c r="G45" s="224"/>
      <c r="H45" s="225"/>
    </row>
    <row r="46" spans="1:8" s="3" customFormat="1" ht="15" customHeight="1" x14ac:dyDescent="0.2">
      <c r="A46" s="221"/>
      <c r="B46" s="122" t="str">
        <f>'Eval 1'!B43</f>
        <v>Ability to orient self instantly</v>
      </c>
      <c r="C46" s="81" t="str">
        <f>HLOOKUP($A$6,'Eval 1'!$D$6:$W$82,38,FALSE)</f>
        <v>-</v>
      </c>
      <c r="D46" s="81" t="str">
        <f>HLOOKUP($A$6,'Eval 2'!$D$6:$W$82,38,FALSE)</f>
        <v>-</v>
      </c>
      <c r="E46" s="81" t="str">
        <f>HLOOKUP($A$6,'Eval 3'!$D$6:$W$82,38,FALSE)</f>
        <v>-</v>
      </c>
      <c r="F46" s="224"/>
      <c r="G46" s="224"/>
      <c r="H46" s="225"/>
    </row>
    <row r="47" spans="1:8" s="3" customFormat="1" ht="15" customHeight="1" x14ac:dyDescent="0.2">
      <c r="A47" s="221"/>
      <c r="B47" s="122" t="str">
        <f>'Eval 1'!B44</f>
        <v>Lines up properly on puck</v>
      </c>
      <c r="C47" s="81" t="str">
        <f>HLOOKUP($A$6,'Eval 1'!$D$6:$W$82,39,FALSE)</f>
        <v>-</v>
      </c>
      <c r="D47" s="81" t="str">
        <f>HLOOKUP($A$6,'Eval 2'!$D$6:$W$82,39,FALSE)</f>
        <v>-</v>
      </c>
      <c r="E47" s="81" t="str">
        <f>HLOOKUP($A$6,'Eval 3'!$D$6:$W$82,39,FALSE)</f>
        <v>-</v>
      </c>
      <c r="F47" s="224"/>
      <c r="G47" s="224"/>
      <c r="H47" s="225"/>
    </row>
    <row r="48" spans="1:8" s="3" customFormat="1" ht="15" customHeight="1" x14ac:dyDescent="0.2">
      <c r="A48" s="221"/>
      <c r="B48" s="122" t="str">
        <f>'Eval 1'!B45</f>
        <v>Knowledge of shooter’s options</v>
      </c>
      <c r="C48" s="81" t="str">
        <f>HLOOKUP($A$6,'Eval 1'!$D$6:$W$82,40,FALSE)</f>
        <v>-</v>
      </c>
      <c r="D48" s="81" t="str">
        <f>HLOOKUP($A$6,'Eval 2'!$D$6:$W$82,40,FALSE)</f>
        <v>-</v>
      </c>
      <c r="E48" s="81" t="str">
        <f>HLOOKUP($A$6,'Eval 3'!$D$6:$W$82,40,FALSE)</f>
        <v>-</v>
      </c>
      <c r="F48" s="224"/>
      <c r="G48" s="224"/>
      <c r="H48" s="225"/>
    </row>
    <row r="49" spans="1:8" s="3" customFormat="1" ht="15" customHeight="1" x14ac:dyDescent="0.2">
      <c r="A49" s="221"/>
      <c r="B49" s="122" t="str">
        <f>'Eval 1'!B46</f>
        <v>Looks for potential shooter</v>
      </c>
      <c r="C49" s="81" t="str">
        <f>HLOOKUP($A$6,'Eval 1'!$D$6:$W$82,41,FALSE)</f>
        <v>-</v>
      </c>
      <c r="D49" s="81" t="str">
        <f>HLOOKUP($A$6,'Eval 2'!$D$6:$W$82,41,FALSE)</f>
        <v>-</v>
      </c>
      <c r="E49" s="81" t="str">
        <f>HLOOKUP($A$6,'Eval 3'!$D$6:$W$82,41,FALSE)</f>
        <v>-</v>
      </c>
      <c r="F49" s="224"/>
      <c r="G49" s="224"/>
      <c r="H49" s="225"/>
    </row>
    <row r="50" spans="1:8" s="3" customFormat="1" ht="15" customHeight="1" x14ac:dyDescent="0.2">
      <c r="A50" s="221"/>
      <c r="B50" s="122" t="str">
        <f>'Eval 1'!B47</f>
        <v>Lines up properly in ready position</v>
      </c>
      <c r="C50" s="81" t="str">
        <f>HLOOKUP($A$6,'Eval 1'!$D$6:$W$82,42,FALSE)</f>
        <v>-</v>
      </c>
      <c r="D50" s="81" t="str">
        <f>HLOOKUP($A$6,'Eval 2'!$D$6:$W$82,42,FALSE)</f>
        <v>-</v>
      </c>
      <c r="E50" s="81" t="str">
        <f>HLOOKUP($A$6,'Eval 3'!$D$6:$W$82,42,FALSE)</f>
        <v>-</v>
      </c>
      <c r="F50" s="224"/>
      <c r="G50" s="224"/>
      <c r="H50" s="225"/>
    </row>
    <row r="51" spans="1:8" s="3" customFormat="1" ht="15" customHeight="1" x14ac:dyDescent="0.2">
      <c r="A51" s="221"/>
      <c r="B51" s="122" t="str">
        <f>'Eval 1'!B48</f>
        <v>Ability to locate potential shooters</v>
      </c>
      <c r="C51" s="81" t="str">
        <f>HLOOKUP($A$6,'Eval 1'!$D$6:$W$82,43,FALSE)</f>
        <v>-</v>
      </c>
      <c r="D51" s="81" t="str">
        <f>HLOOKUP($A$6,'Eval 2'!$D$6:$W$82,43,FALSE)</f>
        <v>-</v>
      </c>
      <c r="E51" s="81" t="str">
        <f>HLOOKUP($A$6,'Eval 3'!$D$6:$W$82,43,FALSE)</f>
        <v>-</v>
      </c>
      <c r="F51" s="224"/>
      <c r="G51" s="224"/>
      <c r="H51" s="225"/>
    </row>
    <row r="52" spans="1:8" s="3" customFormat="1" ht="15" customHeight="1" x14ac:dyDescent="0.2">
      <c r="A52" s="221"/>
      <c r="B52" s="122" t="str">
        <f>'Eval 1'!B49</f>
        <v>Position with respect to potential deflectors</v>
      </c>
      <c r="C52" s="81" t="str">
        <f>HLOOKUP($A$6,'Eval 1'!$D$6:$W$82,44,FALSE)</f>
        <v>-</v>
      </c>
      <c r="D52" s="81" t="str">
        <f>HLOOKUP($A$6,'Eval 2'!$D$6:$W$82,44,FALSE)</f>
        <v>-</v>
      </c>
      <c r="E52" s="81" t="str">
        <f>HLOOKUP($A$6,'Eval 3'!$D$6:$W$82,44,FALSE)</f>
        <v>-</v>
      </c>
      <c r="F52" s="224"/>
      <c r="G52" s="224"/>
      <c r="H52" s="225"/>
    </row>
    <row r="53" spans="1:8" s="3" customFormat="1" ht="15" customHeight="1" x14ac:dyDescent="0.2">
      <c r="A53" s="221"/>
      <c r="B53" s="122" t="str">
        <f>'Eval 1'!B50</f>
        <v>Works hard to find puck</v>
      </c>
      <c r="C53" s="81" t="str">
        <f>HLOOKUP($A$6,'Eval 1'!$D$6:$W$82,45,FALSE)</f>
        <v>-</v>
      </c>
      <c r="D53" s="81" t="str">
        <f>HLOOKUP($A$6,'Eval 2'!$D$6:$W$82,45,FALSE)</f>
        <v>-</v>
      </c>
      <c r="E53" s="81" t="str">
        <f>HLOOKUP($A$6,'Eval 3'!$D$6:$W$82,45,FALSE)</f>
        <v>-</v>
      </c>
      <c r="F53" s="224"/>
      <c r="G53" s="224"/>
      <c r="H53" s="225"/>
    </row>
    <row r="54" spans="1:8" s="3" customFormat="1" ht="15" customHeight="1" x14ac:dyDescent="0.2">
      <c r="A54" s="221"/>
      <c r="B54" s="122" t="str">
        <f>'Eval 1'!B51</f>
        <v>Use of body</v>
      </c>
      <c r="C54" s="81" t="str">
        <f>HLOOKUP($A$6,'Eval 1'!$D$6:$W$82,46,FALSE)</f>
        <v>-</v>
      </c>
      <c r="D54" s="81" t="str">
        <f>HLOOKUP($A$6,'Eval 2'!$D$6:$W$82,46,FALSE)</f>
        <v>-</v>
      </c>
      <c r="E54" s="81" t="str">
        <f>HLOOKUP($A$6,'Eval 3'!$D$6:$W$82,46,FALSE)</f>
        <v>-</v>
      </c>
      <c r="F54" s="224"/>
      <c r="G54" s="224"/>
      <c r="H54" s="225"/>
    </row>
    <row r="55" spans="1:8" s="3" customFormat="1" ht="15" customHeight="1" x14ac:dyDescent="0.2">
      <c r="A55" s="221"/>
      <c r="B55" s="122" t="str">
        <f>'Eval 1'!B52</f>
        <v>Reaction to change of direction</v>
      </c>
      <c r="C55" s="81" t="str">
        <f>HLOOKUP($A$6,'Eval 1'!$D$6:$W$82,47,FALSE)</f>
        <v>-</v>
      </c>
      <c r="D55" s="81" t="str">
        <f>HLOOKUP($A$6,'Eval 2'!$D$6:$W$82,47,FALSE)</f>
        <v>-</v>
      </c>
      <c r="E55" s="81" t="str">
        <f>HLOOKUP($A$6,'Eval 3'!$D$6:$W$82,47,FALSE)</f>
        <v>-</v>
      </c>
      <c r="F55" s="224"/>
      <c r="G55" s="224"/>
      <c r="H55" s="225"/>
    </row>
    <row r="56" spans="1:8" s="3" customFormat="1" ht="15" customHeight="1" x14ac:dyDescent="0.2">
      <c r="A56" s="221"/>
      <c r="B56" s="122" t="str">
        <f>'Eval 1'!B53</f>
        <v>Control of rebounds</v>
      </c>
      <c r="C56" s="81" t="str">
        <f>HLOOKUP($A$6,'Eval 1'!$D$6:$W$82,48,FALSE)</f>
        <v>-</v>
      </c>
      <c r="D56" s="81" t="str">
        <f>HLOOKUP($A$6,'Eval 2'!$D$6:$W$82,48,FALSE)</f>
        <v>-</v>
      </c>
      <c r="E56" s="81" t="str">
        <f>HLOOKUP($A$6,'Eval 3'!$D$6:$W$82,48,FALSE)</f>
        <v>-</v>
      </c>
      <c r="F56" s="224"/>
      <c r="G56" s="224"/>
      <c r="H56" s="225"/>
    </row>
    <row r="57" spans="1:8" s="3" customFormat="1" ht="15" customHeight="1" x14ac:dyDescent="0.2">
      <c r="A57" s="221"/>
      <c r="B57" s="122" t="str">
        <f>'Eval 1'!B54</f>
        <v>Position self properly (play behind net, corner)</v>
      </c>
      <c r="C57" s="81" t="str">
        <f>HLOOKUP($A$6,'Eval 1'!$D$6:$W$82,49,FALSE)</f>
        <v>-</v>
      </c>
      <c r="D57" s="81" t="str">
        <f>HLOOKUP($A$6,'Eval 2'!$D$6:$W$82,49,FALSE)</f>
        <v>-</v>
      </c>
      <c r="E57" s="81" t="str">
        <f>HLOOKUP($A$6,'Eval 3'!$D$6:$W$82,49,FALSE)</f>
        <v>-</v>
      </c>
      <c r="F57" s="224"/>
      <c r="G57" s="224"/>
      <c r="H57" s="225"/>
    </row>
    <row r="58" spans="1:8" s="3" customFormat="1" ht="15" customHeight="1" x14ac:dyDescent="0.2">
      <c r="A58" s="221"/>
      <c r="B58" s="122" t="str">
        <f>'Eval 1'!B55</f>
        <v>Lateral mobility-post to post movement</v>
      </c>
      <c r="C58" s="81" t="str">
        <f>HLOOKUP($A$6,'Eval 1'!$D$6:$W$82,50,FALSE)</f>
        <v>-</v>
      </c>
      <c r="D58" s="81" t="str">
        <f>HLOOKUP($A$6,'Eval 2'!$D$6:$W$82,50,FALSE)</f>
        <v>-</v>
      </c>
      <c r="E58" s="81" t="str">
        <f>HLOOKUP($A$6,'Eval 3'!$D$6:$W$82,50,FALSE)</f>
        <v>-</v>
      </c>
      <c r="F58" s="224"/>
      <c r="G58" s="224"/>
      <c r="H58" s="225"/>
    </row>
    <row r="59" spans="1:8" s="3" customFormat="1" ht="15" customHeight="1" x14ac:dyDescent="0.2">
      <c r="A59" s="221"/>
      <c r="B59" s="122" t="str">
        <f>'Eval 1'!B56</f>
        <v>Use of stick to decrease scoring opportunities</v>
      </c>
      <c r="C59" s="81" t="str">
        <f>HLOOKUP($A$6,'Eval 1'!$D$6:$W$82,51,FALSE)</f>
        <v>-</v>
      </c>
      <c r="D59" s="81" t="str">
        <f>HLOOKUP($A$6,'Eval 2'!$D$6:$W$82,51,FALSE)</f>
        <v>-</v>
      </c>
      <c r="E59" s="81" t="str">
        <f>HLOOKUP($A$6,'Eval 3'!$D$6:$W$82,51,FALSE)</f>
        <v>-</v>
      </c>
      <c r="F59" s="224"/>
      <c r="G59" s="224"/>
      <c r="H59" s="225"/>
    </row>
    <row r="60" spans="1:8" s="3" customFormat="1" ht="15" customHeight="1" thickBot="1" x14ac:dyDescent="0.25">
      <c r="A60" s="221"/>
      <c r="B60" s="123" t="str">
        <f>'Eval 1'!B57</f>
        <v>Ability to challenge slot pass</v>
      </c>
      <c r="C60" s="124" t="str">
        <f>HLOOKUP($A$6,'Eval 1'!$D$6:$W$82,52,FALSE)</f>
        <v>-</v>
      </c>
      <c r="D60" s="124" t="str">
        <f>HLOOKUP($A$6,'Eval 2'!$D$6:$W$82,52,FALSE)</f>
        <v>-</v>
      </c>
      <c r="E60" s="124" t="str">
        <f>HLOOKUP($A$6,'Eval 3'!$D$6:$W$82,52,FALSE)</f>
        <v>-</v>
      </c>
      <c r="F60" s="222"/>
      <c r="G60" s="222"/>
      <c r="H60" s="223"/>
    </row>
    <row r="61" spans="1:8" s="3" customFormat="1" ht="15" customHeight="1" thickBot="1" x14ac:dyDescent="0.25">
      <c r="A61" s="79"/>
      <c r="B61" s="105"/>
      <c r="C61" s="119"/>
      <c r="D61" s="119"/>
      <c r="E61" s="119"/>
      <c r="F61" s="230"/>
      <c r="G61" s="230"/>
      <c r="H61" s="230"/>
    </row>
    <row r="62" spans="1:8" s="3" customFormat="1" ht="15" customHeight="1" x14ac:dyDescent="0.2">
      <c r="A62" s="221" t="s">
        <v>37</v>
      </c>
      <c r="B62" s="120" t="str">
        <f>'Eval 1'!B59</f>
        <v>Alert at all times</v>
      </c>
      <c r="C62" s="121" t="str">
        <f>HLOOKUP($A$6,'Eval 1'!$D$6:$W$82,54,FALSE)</f>
        <v>-</v>
      </c>
      <c r="D62" s="121" t="str">
        <f>HLOOKUP($A$6,'Eval 2'!$D$6:$W$82,54,FALSE)</f>
        <v>-</v>
      </c>
      <c r="E62" s="121" t="str">
        <f>HLOOKUP($A$6,'Eval 3'!$D$6:$W$82,54,FALSE)</f>
        <v>-</v>
      </c>
      <c r="F62" s="231"/>
      <c r="G62" s="231"/>
      <c r="H62" s="232"/>
    </row>
    <row r="63" spans="1:8" s="3" customFormat="1" ht="15" customHeight="1" x14ac:dyDescent="0.2">
      <c r="A63" s="221"/>
      <c r="B63" s="122" t="str">
        <f>'Eval 1'!B60</f>
        <v>Follows puck at all times</v>
      </c>
      <c r="C63" s="81" t="str">
        <f>HLOOKUP($A$6,'Eval 1'!$D$6:$W$82,55,FALSE)</f>
        <v>-</v>
      </c>
      <c r="D63" s="81" t="str">
        <f>HLOOKUP($A$6,'Eval 2'!$D$6:$W$82,55,FALSE)</f>
        <v>-</v>
      </c>
      <c r="E63" s="81" t="str">
        <f>HLOOKUP($A$6,'Eval 3'!$D$6:$W$82,55,FALSE)</f>
        <v>-</v>
      </c>
      <c r="F63" s="224"/>
      <c r="G63" s="224"/>
      <c r="H63" s="225"/>
    </row>
    <row r="64" spans="1:8" s="3" customFormat="1" ht="15" customHeight="1" x14ac:dyDescent="0.2">
      <c r="A64" s="221"/>
      <c r="B64" s="122" t="str">
        <f>'Eval 1'!B61</f>
        <v>Maintains conc. despite bad plays/early goals</v>
      </c>
      <c r="C64" s="81" t="str">
        <f>HLOOKUP($A$6,'Eval 1'!$D$6:$W$82,56,FALSE)</f>
        <v>-</v>
      </c>
      <c r="D64" s="81" t="str">
        <f>HLOOKUP($A$6,'Eval 2'!$D$6:$W$82,56,FALSE)</f>
        <v>-</v>
      </c>
      <c r="E64" s="81" t="str">
        <f>HLOOKUP($A$6,'Eval 3'!$D$6:$W$82,56,FALSE)</f>
        <v>-</v>
      </c>
      <c r="F64" s="224"/>
      <c r="G64" s="224"/>
      <c r="H64" s="225"/>
    </row>
    <row r="65" spans="1:8" s="3" customFormat="1" ht="15" customHeight="1" x14ac:dyDescent="0.2">
      <c r="A65" s="221"/>
      <c r="B65" s="122" t="str">
        <f>'Eval 1'!B62</f>
        <v>Understands offensive team play options</v>
      </c>
      <c r="C65" s="81" t="str">
        <f>HLOOKUP($A$6,'Eval 1'!$D$6:$W$82,57,FALSE)</f>
        <v>-</v>
      </c>
      <c r="D65" s="81" t="str">
        <f>HLOOKUP($A$6,'Eval 2'!$D$6:$W$82,57,FALSE)</f>
        <v>-</v>
      </c>
      <c r="E65" s="81" t="str">
        <f>HLOOKUP($A$6,'Eval 3'!$D$6:$W$82,57,FALSE)</f>
        <v>-</v>
      </c>
      <c r="F65" s="224"/>
      <c r="G65" s="224"/>
      <c r="H65" s="225"/>
    </row>
    <row r="66" spans="1:8" s="3" customFormat="1" ht="15" customHeight="1" x14ac:dyDescent="0.2">
      <c r="A66" s="221"/>
      <c r="B66" s="122" t="str">
        <f>'Eval 1'!B63</f>
        <v>Able to pick up open man</v>
      </c>
      <c r="C66" s="81" t="str">
        <f>HLOOKUP($A$6,'Eval 1'!$D$6:$W$82,58,FALSE)</f>
        <v>-</v>
      </c>
      <c r="D66" s="81" t="str">
        <f>HLOOKUP($A$6,'Eval 2'!$D$6:$W$82,58,FALSE)</f>
        <v>-</v>
      </c>
      <c r="E66" s="81" t="str">
        <f>HLOOKUP($A$6,'Eval 3'!$D$6:$W$82,58,FALSE)</f>
        <v>-</v>
      </c>
      <c r="F66" s="224"/>
      <c r="G66" s="224"/>
      <c r="H66" s="225"/>
    </row>
    <row r="67" spans="1:8" s="3" customFormat="1" ht="15" customHeight="1" x14ac:dyDescent="0.2">
      <c r="A67" s="221"/>
      <c r="B67" s="122" t="str">
        <f>'Eval 1'!B64</f>
        <v>Able to read shooter</v>
      </c>
      <c r="C67" s="81" t="str">
        <f>HLOOKUP($A$6,'Eval 1'!$D$6:$W$82,59,FALSE)</f>
        <v>-</v>
      </c>
      <c r="D67" s="81" t="str">
        <f>HLOOKUP($A$6,'Eval 2'!$D$6:$W$82,59,FALSE)</f>
        <v>-</v>
      </c>
      <c r="E67" s="81" t="str">
        <f>HLOOKUP($A$6,'Eval 3'!$D$6:$W$82,59,FALSE)</f>
        <v>-</v>
      </c>
      <c r="F67" s="224"/>
      <c r="G67" s="224"/>
      <c r="H67" s="225"/>
    </row>
    <row r="68" spans="1:8" s="3" customFormat="1" ht="15" customHeight="1" x14ac:dyDescent="0.2">
      <c r="A68" s="221"/>
      <c r="B68" s="122" t="str">
        <f>'Eval 1'!B65</f>
        <v>Finds puck in scramble</v>
      </c>
      <c r="C68" s="81" t="str">
        <f>HLOOKUP($A$6,'Eval 1'!$D$6:$W$82,60,FALSE)</f>
        <v>-</v>
      </c>
      <c r="D68" s="81" t="str">
        <f>HLOOKUP($A$6,'Eval 2'!$D$6:$W$82,60,FALSE)</f>
        <v>-</v>
      </c>
      <c r="E68" s="81" t="str">
        <f>HLOOKUP($A$6,'Eval 3'!$D$6:$W$82,60,FALSE)</f>
        <v>-</v>
      </c>
      <c r="F68" s="224"/>
      <c r="G68" s="224"/>
      <c r="H68" s="225"/>
    </row>
    <row r="69" spans="1:8" s="3" customFormat="1" ht="15" customHeight="1" x14ac:dyDescent="0.2">
      <c r="A69" s="221"/>
      <c r="B69" s="122" t="str">
        <f>'Eval 1'!B66</f>
        <v>Able to make key saves</v>
      </c>
      <c r="C69" s="81" t="str">
        <f>HLOOKUP($A$6,'Eval 1'!$D$6:$W$82,61,FALSE)</f>
        <v>-</v>
      </c>
      <c r="D69" s="81" t="str">
        <f>HLOOKUP($A$6,'Eval 2'!$D$6:$W$82,61,FALSE)</f>
        <v>-</v>
      </c>
      <c r="E69" s="81" t="str">
        <f>HLOOKUP($A$6,'Eval 3'!$D$6:$W$82,61,FALSE)</f>
        <v>-</v>
      </c>
      <c r="F69" s="224"/>
      <c r="G69" s="224"/>
      <c r="H69" s="225"/>
    </row>
    <row r="70" spans="1:8" s="3" customFormat="1" ht="15" customHeight="1" x14ac:dyDescent="0.2">
      <c r="A70" s="221"/>
      <c r="B70" s="122" t="str">
        <f>'Eval 1'!B67</f>
        <v>Able to perform in pressure situations</v>
      </c>
      <c r="C70" s="81" t="str">
        <f>HLOOKUP($A$6,'Eval 1'!$D$6:$W$82,62,FALSE)</f>
        <v>-</v>
      </c>
      <c r="D70" s="81" t="str">
        <f>HLOOKUP($A$6,'Eval 2'!$D$6:$W$82,62,FALSE)</f>
        <v>-</v>
      </c>
      <c r="E70" s="81" t="str">
        <f>HLOOKUP($A$6,'Eval 3'!$D$6:$W$82,62,FALSE)</f>
        <v>-</v>
      </c>
      <c r="F70" s="224"/>
      <c r="G70" s="224"/>
      <c r="H70" s="225"/>
    </row>
    <row r="71" spans="1:8" s="3" customFormat="1" ht="15" customHeight="1" x14ac:dyDescent="0.2">
      <c r="A71" s="221"/>
      <c r="B71" s="122" t="str">
        <f>'Eval 1'!B68</f>
        <v>Displays an ‘in charge’ attitude</v>
      </c>
      <c r="C71" s="81" t="str">
        <f>HLOOKUP($A$6,'Eval 1'!$D$6:$W$82,63,FALSE)</f>
        <v>-</v>
      </c>
      <c r="D71" s="81" t="str">
        <f>HLOOKUP($A$6,'Eval 2'!$D$6:$W$82,63,FALSE)</f>
        <v>-</v>
      </c>
      <c r="E71" s="81" t="str">
        <f>HLOOKUP($A$6,'Eval 3'!$D$6:$W$82,63,FALSE)</f>
        <v>-</v>
      </c>
      <c r="F71" s="224"/>
      <c r="G71" s="224"/>
      <c r="H71" s="225"/>
    </row>
    <row r="72" spans="1:8" s="3" customFormat="1" ht="15" customHeight="1" x14ac:dyDescent="0.2">
      <c r="A72" s="221"/>
      <c r="B72" s="122" t="str">
        <f>'Eval 1'!B69</f>
        <v>Positive mental attitude at all times</v>
      </c>
      <c r="C72" s="81" t="str">
        <f>HLOOKUP($A$6,'Eval 1'!$D$6:$W$82,64,FALSE)</f>
        <v>-</v>
      </c>
      <c r="D72" s="81" t="str">
        <f>HLOOKUP($A$6,'Eval 2'!$D$6:$W$82,64,FALSE)</f>
        <v>-</v>
      </c>
      <c r="E72" s="81" t="str">
        <f>HLOOKUP($A$6,'Eval 3'!$D$6:$W$82,64,FALSE)</f>
        <v>-</v>
      </c>
      <c r="F72" s="224"/>
      <c r="G72" s="224"/>
      <c r="H72" s="225"/>
    </row>
    <row r="73" spans="1:8" s="3" customFormat="1" ht="15" customHeight="1" x14ac:dyDescent="0.2">
      <c r="A73" s="221"/>
      <c r="B73" s="122" t="str">
        <f>'Eval 1'!B70</f>
        <v>Size of heart</v>
      </c>
      <c r="C73" s="81" t="str">
        <f>HLOOKUP($A$6,'Eval 1'!$D$6:$W$82,65,FALSE)</f>
        <v>-</v>
      </c>
      <c r="D73" s="81" t="str">
        <f>HLOOKUP($A$6,'Eval 2'!$D$6:$W$82,65,FALSE)</f>
        <v>-</v>
      </c>
      <c r="E73" s="81" t="str">
        <f>HLOOKUP($A$6,'Eval 3'!$D$6:$W$82,65,FALSE)</f>
        <v>-</v>
      </c>
      <c r="F73" s="224"/>
      <c r="G73" s="224"/>
      <c r="H73" s="225"/>
    </row>
    <row r="74" spans="1:8" s="3" customFormat="1" ht="15" customHeight="1" x14ac:dyDescent="0.2">
      <c r="A74" s="221"/>
      <c r="B74" s="122" t="str">
        <f>'Eval 1'!B71</f>
        <v>Constant desire to excel in all situations</v>
      </c>
      <c r="C74" s="81" t="str">
        <f>HLOOKUP($A$6,'Eval 1'!$D$6:$W$82,66,FALSE)</f>
        <v>-</v>
      </c>
      <c r="D74" s="81" t="str">
        <f>HLOOKUP($A$6,'Eval 2'!$D$6:$W$82,66,FALSE)</f>
        <v>-</v>
      </c>
      <c r="E74" s="81" t="str">
        <f>HLOOKUP($A$6,'Eval 3'!$D$6:$W$82,66,FALSE)</f>
        <v>-</v>
      </c>
      <c r="F74" s="224"/>
      <c r="G74" s="224"/>
      <c r="H74" s="225"/>
    </row>
    <row r="75" spans="1:8" s="3" customFormat="1" ht="15" customHeight="1" x14ac:dyDescent="0.2">
      <c r="A75" s="221"/>
      <c r="B75" s="122" t="str">
        <f>'Eval 1'!B72</f>
        <v>Constant work ethic in practices</v>
      </c>
      <c r="C75" s="81" t="str">
        <f>HLOOKUP($A$6,'Eval 1'!$D$6:$W$82,67,FALSE)</f>
        <v>-</v>
      </c>
      <c r="D75" s="81" t="str">
        <f>HLOOKUP($A$6,'Eval 2'!$D$6:$W$82,67,FALSE)</f>
        <v>-</v>
      </c>
      <c r="E75" s="81" t="str">
        <f>HLOOKUP($A$6,'Eval 3'!$D$6:$W$82,67,FALSE)</f>
        <v>-</v>
      </c>
      <c r="F75" s="224"/>
      <c r="G75" s="224"/>
      <c r="H75" s="225"/>
    </row>
    <row r="76" spans="1:8" s="3" customFormat="1" ht="15" customHeight="1" x14ac:dyDescent="0.2">
      <c r="A76" s="221"/>
      <c r="B76" s="122" t="str">
        <f>'Eval 1'!B73</f>
        <v>Never gives up / battles for pucks</v>
      </c>
      <c r="C76" s="81" t="str">
        <f>HLOOKUP($A$6,'Eval 1'!$D$6:$W$82,68,FALSE)</f>
        <v>-</v>
      </c>
      <c r="D76" s="81" t="str">
        <f>HLOOKUP($A$6,'Eval 2'!$D$6:$W$82,68,FALSE)</f>
        <v>-</v>
      </c>
      <c r="E76" s="81" t="str">
        <f>HLOOKUP($A$6,'Eval 3'!$D$6:$W$82,68,FALSE)</f>
        <v>-</v>
      </c>
      <c r="F76" s="224"/>
      <c r="G76" s="224"/>
      <c r="H76" s="225"/>
    </row>
    <row r="77" spans="1:8" s="3" customFormat="1" ht="15" customHeight="1" x14ac:dyDescent="0.2">
      <c r="A77" s="221"/>
      <c r="B77" s="122" t="str">
        <f>'Eval 1'!B74</f>
        <v>Controls temper</v>
      </c>
      <c r="C77" s="81" t="str">
        <f>HLOOKUP($A$6,'Eval 1'!$D$6:$W$82,69,FALSE)</f>
        <v>-</v>
      </c>
      <c r="D77" s="81" t="str">
        <f>HLOOKUP($A$6,'Eval 2'!$D$6:$W$82,69,FALSE)</f>
        <v>-</v>
      </c>
      <c r="E77" s="81" t="str">
        <f>HLOOKUP($A$6,'Eval 3'!$D$6:$W$82,69,FALSE)</f>
        <v>-</v>
      </c>
      <c r="F77" s="224"/>
      <c r="G77" s="224"/>
      <c r="H77" s="225"/>
    </row>
    <row r="78" spans="1:8" s="3" customFormat="1" ht="15" customHeight="1" x14ac:dyDescent="0.2">
      <c r="A78" s="221"/>
      <c r="B78" s="122" t="str">
        <f>'Eval 1'!B75</f>
        <v>On time and organized</v>
      </c>
      <c r="C78" s="81" t="str">
        <f>HLOOKUP($A$6,'Eval 1'!$D$6:$W$82,70,FALSE)</f>
        <v>-</v>
      </c>
      <c r="D78" s="81" t="str">
        <f>HLOOKUP($A$6,'Eval 2'!$D$6:$W$82,70,FALSE)</f>
        <v>-</v>
      </c>
      <c r="E78" s="81" t="str">
        <f>HLOOKUP($A$6,'Eval 3'!$D$6:$W$82,70,FALSE)</f>
        <v>-</v>
      </c>
      <c r="F78" s="224"/>
      <c r="G78" s="224"/>
      <c r="H78" s="225"/>
    </row>
    <row r="79" spans="1:8" s="3" customFormat="1" ht="15" customHeight="1" x14ac:dyDescent="0.2">
      <c r="A79" s="221"/>
      <c r="B79" s="122" t="str">
        <f>'Eval 1'!B76</f>
        <v>Communication</v>
      </c>
      <c r="C79" s="81" t="str">
        <f>HLOOKUP($A$6,'Eval 1'!$D$6:$W$82,71,FALSE)</f>
        <v>-</v>
      </c>
      <c r="D79" s="81" t="str">
        <f>HLOOKUP($A$6,'Eval 2'!$D$6:$W$82,71,FALSE)</f>
        <v>-</v>
      </c>
      <c r="E79" s="81" t="str">
        <f>HLOOKUP($A$6,'Eval 3'!$D$6:$W$82,71,FALSE)</f>
        <v>-</v>
      </c>
      <c r="F79" s="224"/>
      <c r="G79" s="224"/>
      <c r="H79" s="225"/>
    </row>
    <row r="80" spans="1:8" s="3" customFormat="1" ht="15" customHeight="1" thickBot="1" x14ac:dyDescent="0.25">
      <c r="A80" s="221"/>
      <c r="B80" s="123" t="str">
        <f>'Eval 1'!B77</f>
        <v>Coachability</v>
      </c>
      <c r="C80" s="124" t="str">
        <f>HLOOKUP($A$6,'Eval 1'!$D$6:$W$82,72,FALSE)</f>
        <v>-</v>
      </c>
      <c r="D80" s="124" t="str">
        <f>HLOOKUP($A$6,'Eval 2'!$D$6:$W$82,72,FALSE)</f>
        <v>-</v>
      </c>
      <c r="E80" s="124" t="str">
        <f>HLOOKUP($A$6,'Eval 3'!$D$6:$W$82,72,FALSE)</f>
        <v>-</v>
      </c>
      <c r="F80" s="222"/>
      <c r="G80" s="222"/>
      <c r="H80" s="223"/>
    </row>
    <row r="81" spans="1:8" s="3" customFormat="1" ht="6" customHeight="1" x14ac:dyDescent="0.2">
      <c r="A81" s="79"/>
      <c r="B81" s="118"/>
      <c r="C81" s="119"/>
      <c r="D81" s="119"/>
      <c r="E81" s="119"/>
      <c r="F81" s="68"/>
      <c r="G81" s="68"/>
      <c r="H81" s="68"/>
    </row>
    <row r="82" spans="1:8" ht="12.75" customHeight="1" x14ac:dyDescent="0.2">
      <c r="B82" s="66"/>
      <c r="C82" s="67"/>
      <c r="D82" s="67"/>
      <c r="E82" s="67"/>
      <c r="F82" s="68"/>
      <c r="G82" s="68"/>
      <c r="H82" s="68"/>
    </row>
    <row r="83" spans="1:8" ht="12.75" customHeight="1" x14ac:dyDescent="0.2">
      <c r="B83" s="76" t="s">
        <v>61</v>
      </c>
      <c r="C83" s="243" t="str">
        <f>'Eval 1'!P84</f>
        <v>-</v>
      </c>
      <c r="D83" s="243"/>
      <c r="E83" s="243"/>
      <c r="F83" s="70" t="s">
        <v>60</v>
      </c>
      <c r="G83" s="128" t="str">
        <f>'Eval 1'!P85</f>
        <v>-</v>
      </c>
      <c r="H83" s="128"/>
    </row>
    <row r="84" spans="1:8" ht="12.75" customHeight="1" x14ac:dyDescent="0.2">
      <c r="B84" s="76" t="s">
        <v>62</v>
      </c>
      <c r="C84" s="244" t="str">
        <f>'Eval 2'!P84</f>
        <v>-</v>
      </c>
      <c r="D84" s="244"/>
      <c r="E84" s="244"/>
      <c r="F84" s="68" t="s">
        <v>60</v>
      </c>
      <c r="G84" s="128" t="str">
        <f>'Eval 2'!P85</f>
        <v>-</v>
      </c>
      <c r="H84" s="128"/>
    </row>
    <row r="85" spans="1:8" ht="12.75" customHeight="1" x14ac:dyDescent="0.2">
      <c r="B85" s="76" t="s">
        <v>63</v>
      </c>
      <c r="C85" s="244" t="str">
        <f>'Eval 3'!P84</f>
        <v>-</v>
      </c>
      <c r="D85" s="244"/>
      <c r="E85" s="244"/>
      <c r="F85" s="68" t="s">
        <v>60</v>
      </c>
      <c r="G85" s="128" t="str">
        <f>'Eval 3'!P85</f>
        <v>-</v>
      </c>
      <c r="H85" s="128"/>
    </row>
    <row r="86" spans="1:8" ht="12.75" customHeight="1" x14ac:dyDescent="0.2">
      <c r="B86" s="66"/>
      <c r="C86" s="67"/>
      <c r="D86" s="67"/>
      <c r="E86" s="67"/>
      <c r="F86" s="68"/>
      <c r="G86" s="129"/>
      <c r="H86" s="129"/>
    </row>
    <row r="87" spans="1:8" ht="12.75" customHeight="1" x14ac:dyDescent="0.2">
      <c r="F87" s="69" t="s">
        <v>43</v>
      </c>
      <c r="G87" s="127" t="str">
        <f>'Eval 1'!D84</f>
        <v>-</v>
      </c>
      <c r="H87" s="127"/>
    </row>
    <row r="88" spans="1:8" ht="12.75" customHeight="1" x14ac:dyDescent="0.2">
      <c r="F88" s="69" t="s">
        <v>64</v>
      </c>
      <c r="G88" s="127" t="str">
        <f>'Eval 1'!D85</f>
        <v>-</v>
      </c>
      <c r="H88" s="127"/>
    </row>
    <row r="89" spans="1:8" ht="12.75" customHeight="1" x14ac:dyDescent="0.2">
      <c r="F89" s="183" t="s">
        <v>121</v>
      </c>
      <c r="G89" s="127" t="str">
        <f>'Eval 1'!D86</f>
        <v>-</v>
      </c>
      <c r="H89" s="127"/>
    </row>
    <row r="90" spans="1:8" ht="12.75" customHeight="1" x14ac:dyDescent="0.2">
      <c r="B90" s="66"/>
      <c r="C90" s="67"/>
      <c r="D90" s="67"/>
      <c r="E90" s="67"/>
      <c r="F90" s="68"/>
      <c r="G90" s="68"/>
      <c r="H90" s="68"/>
    </row>
    <row r="91" spans="1:8" ht="12.75" customHeight="1" x14ac:dyDescent="0.2">
      <c r="B91" s="69"/>
      <c r="C91" s="71"/>
      <c r="D91" s="71"/>
      <c r="E91" s="71"/>
      <c r="F91" s="70"/>
      <c r="G91" s="70"/>
      <c r="H91" s="70"/>
    </row>
    <row r="92" spans="1:8" ht="12.75" customHeight="1" x14ac:dyDescent="0.2">
      <c r="B92" s="66"/>
      <c r="C92" s="67"/>
      <c r="D92" s="67"/>
      <c r="E92" s="67"/>
      <c r="F92" s="68"/>
      <c r="G92" s="68"/>
      <c r="H92" s="68"/>
    </row>
    <row r="93" spans="1:8" ht="12.75" customHeight="1" x14ac:dyDescent="0.2">
      <c r="B93" s="72"/>
      <c r="C93" s="67"/>
      <c r="D93" s="67"/>
      <c r="E93" s="67"/>
      <c r="F93" s="70"/>
      <c r="G93" s="70"/>
      <c r="H93" s="70"/>
    </row>
    <row r="94" spans="1:8" ht="12.75" customHeight="1" x14ac:dyDescent="0.2">
      <c r="B94" s="72"/>
      <c r="C94" s="67"/>
      <c r="D94" s="67"/>
      <c r="E94" s="67"/>
      <c r="F94" s="70"/>
      <c r="G94" s="70"/>
      <c r="H94" s="70"/>
    </row>
    <row r="95" spans="1:8" ht="12.75" customHeight="1" x14ac:dyDescent="0.2">
      <c r="B95" s="66"/>
      <c r="C95" s="67"/>
      <c r="D95" s="67"/>
      <c r="E95" s="67"/>
      <c r="F95" s="68"/>
      <c r="G95" s="68"/>
      <c r="H95" s="68"/>
    </row>
    <row r="96" spans="1:8" ht="12.75" customHeight="1" x14ac:dyDescent="0.2">
      <c r="B96" s="69"/>
      <c r="C96" s="67"/>
      <c r="D96" s="67"/>
      <c r="E96" s="67"/>
      <c r="F96" s="70"/>
      <c r="G96" s="70"/>
      <c r="H96" s="70"/>
    </row>
    <row r="97" spans="2:15" ht="12.75" customHeight="1" x14ac:dyDescent="0.2">
      <c r="B97" s="31"/>
      <c r="C97" s="32"/>
      <c r="D97" s="32"/>
      <c r="E97" s="32"/>
      <c r="F97" s="33"/>
      <c r="G97" s="33"/>
      <c r="H97" s="33"/>
    </row>
    <row r="98" spans="2:15" ht="12.75" customHeight="1" x14ac:dyDescent="0.2">
      <c r="B98" s="4"/>
      <c r="C98" s="5"/>
      <c r="D98" s="5"/>
      <c r="E98" s="5"/>
      <c r="F98" s="50"/>
      <c r="G98" s="25"/>
      <c r="H98" s="25"/>
    </row>
    <row r="99" spans="2:15" ht="12.75" customHeight="1" x14ac:dyDescent="0.2">
      <c r="B99" s="5"/>
      <c r="C99" s="5"/>
      <c r="F99" s="47"/>
      <c r="G99" s="25"/>
      <c r="H99" s="25"/>
      <c r="M99" s="7"/>
      <c r="N99" s="8"/>
      <c r="O99" s="8"/>
    </row>
    <row r="100" spans="2:15" ht="12.75" customHeight="1" x14ac:dyDescent="0.2">
      <c r="B100" s="5"/>
      <c r="C100" s="5"/>
      <c r="F100" s="47"/>
      <c r="G100" s="25"/>
      <c r="H100" s="25"/>
    </row>
    <row r="101" spans="2:15" ht="12.75" customHeight="1" x14ac:dyDescent="0.2">
      <c r="B101" s="5"/>
      <c r="C101" s="5"/>
      <c r="F101" s="47"/>
      <c r="G101" s="25"/>
      <c r="H101" s="25"/>
    </row>
    <row r="102" spans="2:15" ht="12.75" customHeight="1" x14ac:dyDescent="0.2">
      <c r="B102" s="5"/>
      <c r="C102" s="5"/>
      <c r="D102" s="7"/>
      <c r="E102" s="7"/>
      <c r="F102" s="47"/>
      <c r="G102" s="25"/>
      <c r="H102" s="25"/>
    </row>
    <row r="103" spans="2:15" ht="12.75" customHeight="1" x14ac:dyDescent="0.2">
      <c r="B103" s="5"/>
      <c r="C103" s="5"/>
      <c r="D103" s="7"/>
      <c r="E103" s="7"/>
      <c r="F103" s="47"/>
      <c r="G103" s="5"/>
      <c r="H103" s="5"/>
    </row>
    <row r="104" spans="2:15" ht="12.75" customHeight="1" x14ac:dyDescent="0.2">
      <c r="B104" s="5"/>
      <c r="C104" s="5"/>
      <c r="D104" s="5"/>
      <c r="E104" s="5"/>
      <c r="F104" s="47"/>
      <c r="G104" s="5"/>
      <c r="H104" s="5"/>
    </row>
    <row r="105" spans="2:15" ht="12.75" customHeight="1" x14ac:dyDescent="0.2">
      <c r="B105" s="5"/>
      <c r="C105" s="5"/>
      <c r="D105" s="5"/>
      <c r="E105" s="5"/>
      <c r="F105" s="9"/>
      <c r="G105" s="5"/>
      <c r="H105" s="5"/>
    </row>
    <row r="106" spans="2:15" ht="12.75" customHeight="1" x14ac:dyDescent="0.2"/>
    <row r="107" spans="2:15" ht="12.75" customHeight="1" x14ac:dyDescent="0.2"/>
    <row r="108" spans="2:15" ht="12.75" customHeight="1" x14ac:dyDescent="0.2"/>
    <row r="109" spans="2:15" ht="12.75" customHeight="1" x14ac:dyDescent="0.2"/>
    <row r="110" spans="2:15" ht="12.75" customHeight="1" x14ac:dyDescent="0.2"/>
    <row r="111" spans="2:15" ht="12.75" customHeight="1" x14ac:dyDescent="0.2">
      <c r="B111" s="3"/>
      <c r="C111" s="3"/>
      <c r="D111" s="3"/>
      <c r="E111" s="3"/>
      <c r="F111" s="3"/>
      <c r="G111" s="3"/>
      <c r="H111" s="3"/>
    </row>
    <row r="112" spans="2:15" x14ac:dyDescent="0.2">
      <c r="B112" s="3"/>
      <c r="C112" s="3"/>
      <c r="D112" s="3"/>
      <c r="E112" s="3"/>
      <c r="F112" s="3"/>
      <c r="G112" s="3"/>
      <c r="H112" s="3"/>
    </row>
    <row r="113" spans="2:8" x14ac:dyDescent="0.2">
      <c r="B113" s="3"/>
      <c r="C113" s="3"/>
      <c r="D113" s="3"/>
      <c r="E113" s="3"/>
      <c r="F113" s="3"/>
      <c r="G113" s="3"/>
      <c r="H113" s="3"/>
    </row>
  </sheetData>
  <sheetProtection password="DFDD" sheet="1" objects="1" scenarios="1"/>
  <mergeCells count="81">
    <mergeCell ref="C84:E84"/>
    <mergeCell ref="C85:E85"/>
    <mergeCell ref="F34:H34"/>
    <mergeCell ref="F36:H36"/>
    <mergeCell ref="F43:H43"/>
    <mergeCell ref="F51:H51"/>
    <mergeCell ref="F44:H44"/>
    <mergeCell ref="F45:H45"/>
    <mergeCell ref="F46:H46"/>
    <mergeCell ref="F47:H47"/>
    <mergeCell ref="F49:H49"/>
    <mergeCell ref="F50:H50"/>
    <mergeCell ref="F61:H61"/>
    <mergeCell ref="F62:H62"/>
    <mergeCell ref="F63:H63"/>
    <mergeCell ref="F41:H41"/>
    <mergeCell ref="F13:H13"/>
    <mergeCell ref="C10:E10"/>
    <mergeCell ref="F10:H11"/>
    <mergeCell ref="F14:H14"/>
    <mergeCell ref="C83:E83"/>
    <mergeCell ref="F19:H19"/>
    <mergeCell ref="F20:H20"/>
    <mergeCell ref="F31:H31"/>
    <mergeCell ref="F28:H28"/>
    <mergeCell ref="F29:H29"/>
    <mergeCell ref="F24:H24"/>
    <mergeCell ref="F25:H25"/>
    <mergeCell ref="F42:H42"/>
    <mergeCell ref="F15:H15"/>
    <mergeCell ref="F37:H37"/>
    <mergeCell ref="F35:H35"/>
    <mergeCell ref="F39:H39"/>
    <mergeCell ref="F38:H38"/>
    <mergeCell ref="F40:H40"/>
    <mergeCell ref="F33:H33"/>
    <mergeCell ref="F18:H18"/>
    <mergeCell ref="F68:H68"/>
    <mergeCell ref="B3:H3"/>
    <mergeCell ref="B9:H9"/>
    <mergeCell ref="F30:H30"/>
    <mergeCell ref="F32:H32"/>
    <mergeCell ref="F16:H16"/>
    <mergeCell ref="F17:H17"/>
    <mergeCell ref="F21:H21"/>
    <mergeCell ref="F22:H22"/>
    <mergeCell ref="F23:H23"/>
    <mergeCell ref="F26:H26"/>
    <mergeCell ref="F27:H27"/>
    <mergeCell ref="A6:H7"/>
    <mergeCell ref="A13:A25"/>
    <mergeCell ref="A27:A41"/>
    <mergeCell ref="B10:B11"/>
    <mergeCell ref="F67:H67"/>
    <mergeCell ref="F56:H56"/>
    <mergeCell ref="F57:H57"/>
    <mergeCell ref="F58:H58"/>
    <mergeCell ref="F59:H59"/>
    <mergeCell ref="A62:A80"/>
    <mergeCell ref="F80:H80"/>
    <mergeCell ref="F76:H76"/>
    <mergeCell ref="F77:H77"/>
    <mergeCell ref="F78:H78"/>
    <mergeCell ref="F79:H79"/>
    <mergeCell ref="F72:H72"/>
    <mergeCell ref="F73:H73"/>
    <mergeCell ref="F74:H74"/>
    <mergeCell ref="F75:H75"/>
    <mergeCell ref="F69:H69"/>
    <mergeCell ref="F70:H70"/>
    <mergeCell ref="F71:H71"/>
    <mergeCell ref="F64:H64"/>
    <mergeCell ref="F65:H65"/>
    <mergeCell ref="F66:H66"/>
    <mergeCell ref="A43:A60"/>
    <mergeCell ref="F60:H60"/>
    <mergeCell ref="F52:H52"/>
    <mergeCell ref="F53:H53"/>
    <mergeCell ref="F54:H54"/>
    <mergeCell ref="F55:H55"/>
    <mergeCell ref="F48:H48"/>
  </mergeCells>
  <phoneticPr fontId="2" type="noConversion"/>
  <printOptions horizontalCentered="1"/>
  <pageMargins left="0.5" right="0.5" top="0.75" bottom="0.25" header="0.5" footer="0.5"/>
  <pageSetup orientation="portrait" r:id="rId1"/>
  <headerFooter alignWithMargins="0"/>
  <rowBreaks count="1" manualBreakCount="1">
    <brk id="42" max="7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0"/>
  </sheetPr>
  <dimension ref="A1:AT113"/>
  <sheetViews>
    <sheetView showGridLines="0" zoomScaleNormal="100" zoomScaleSheetLayoutView="10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I10" sqref="I10"/>
    </sheetView>
  </sheetViews>
  <sheetFormatPr defaultRowHeight="12.75" x14ac:dyDescent="0.2"/>
  <cols>
    <col min="1" max="1" width="4.28515625" style="78" customWidth="1"/>
    <col min="2" max="2" width="35.85546875" customWidth="1"/>
    <col min="3" max="5" width="5.7109375" customWidth="1"/>
    <col min="6" max="6" width="11.7109375" customWidth="1"/>
    <col min="7" max="7" width="8.7109375" customWidth="1"/>
    <col min="8" max="8" width="19.85546875" customWidth="1"/>
    <col min="9" max="9" width="12.7109375" customWidth="1"/>
  </cols>
  <sheetData>
    <row r="1" spans="1:46" ht="12.75" customHeight="1" x14ac:dyDescent="0.2">
      <c r="A1" s="77"/>
      <c r="B1" s="77"/>
      <c r="C1" s="77"/>
      <c r="D1" s="77"/>
      <c r="E1" s="77"/>
      <c r="F1" s="77"/>
      <c r="G1" s="77"/>
      <c r="H1" s="77"/>
      <c r="I1" s="1"/>
      <c r="J1" s="1"/>
      <c r="K1" s="1"/>
      <c r="L1" s="1"/>
      <c r="M1" s="1"/>
      <c r="N1" s="1"/>
      <c r="O1" s="1"/>
      <c r="P1" s="1"/>
      <c r="Q1" s="1"/>
    </row>
    <row r="2" spans="1:46" ht="12.75" customHeight="1" x14ac:dyDescent="0.25">
      <c r="A2" s="77"/>
      <c r="B2" s="77"/>
      <c r="C2" s="77"/>
      <c r="D2" s="77"/>
      <c r="E2" s="77"/>
      <c r="F2" s="77"/>
      <c r="G2" s="77"/>
      <c r="H2" s="77"/>
      <c r="I2" s="2"/>
      <c r="J2" s="2"/>
      <c r="K2" s="2"/>
      <c r="L2" s="2"/>
      <c r="M2" s="2"/>
      <c r="N2" s="2"/>
      <c r="O2" s="2"/>
      <c r="P2" s="2"/>
      <c r="Q2" s="2"/>
    </row>
    <row r="3" spans="1:46" s="37" customFormat="1" ht="37.5" customHeight="1" x14ac:dyDescent="0.35">
      <c r="A3" s="38"/>
      <c r="B3" s="226" t="s">
        <v>126</v>
      </c>
      <c r="C3" s="226"/>
      <c r="D3" s="226"/>
      <c r="E3" s="226"/>
      <c r="F3" s="226"/>
      <c r="G3" s="226"/>
      <c r="H3" s="226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</row>
    <row r="4" spans="1:46" s="38" customFormat="1" ht="15" customHeight="1" x14ac:dyDescent="0.35">
      <c r="A4" s="83"/>
      <c r="B4" s="83"/>
      <c r="C4" s="83"/>
      <c r="D4" s="83"/>
      <c r="E4" s="83"/>
      <c r="F4" s="83"/>
      <c r="G4" s="83"/>
      <c r="H4" s="83"/>
    </row>
    <row r="5" spans="1:46" s="38" customFormat="1" ht="4.5" customHeight="1" x14ac:dyDescent="0.35">
      <c r="A5" s="126"/>
      <c r="B5" s="125"/>
      <c r="C5" s="125"/>
      <c r="D5" s="125"/>
      <c r="E5" s="125"/>
      <c r="F5" s="125"/>
      <c r="G5" s="125"/>
      <c r="H5" s="125"/>
    </row>
    <row r="6" spans="1:46" ht="15" customHeight="1" x14ac:dyDescent="0.2">
      <c r="A6" s="233" t="str">
        <f>'Eval 1'!J6</f>
        <v>Name 4</v>
      </c>
      <c r="B6" s="233"/>
      <c r="C6" s="233"/>
      <c r="D6" s="233"/>
      <c r="E6" s="233"/>
      <c r="F6" s="233"/>
      <c r="G6" s="233"/>
      <c r="H6" s="233"/>
      <c r="I6" s="1"/>
      <c r="J6" s="1"/>
      <c r="K6" s="1"/>
      <c r="L6" s="1"/>
      <c r="M6" s="1"/>
      <c r="N6" s="1"/>
      <c r="O6" s="1"/>
      <c r="P6" s="1"/>
      <c r="Q6" s="1"/>
    </row>
    <row r="7" spans="1:46" ht="15" customHeight="1" x14ac:dyDescent="0.2">
      <c r="A7" s="233"/>
      <c r="B7" s="233"/>
      <c r="C7" s="233"/>
      <c r="D7" s="233"/>
      <c r="E7" s="233"/>
      <c r="F7" s="233"/>
      <c r="G7" s="233"/>
      <c r="H7" s="233"/>
      <c r="I7" s="1"/>
      <c r="J7" s="1"/>
      <c r="K7" s="1"/>
      <c r="L7" s="1"/>
      <c r="M7" s="1"/>
      <c r="N7" s="1"/>
      <c r="O7" s="1"/>
      <c r="P7" s="1"/>
      <c r="Q7" s="1"/>
    </row>
    <row r="8" spans="1:46" ht="15" customHeight="1" thickBot="1" x14ac:dyDescent="0.25">
      <c r="A8" s="77"/>
      <c r="B8" s="43"/>
      <c r="C8" s="43"/>
      <c r="D8" s="43"/>
      <c r="E8" s="43"/>
      <c r="F8" s="43"/>
      <c r="G8" s="43"/>
      <c r="H8" s="43"/>
      <c r="I8" s="1"/>
      <c r="J8" s="1"/>
      <c r="K8" s="1"/>
      <c r="L8" s="1"/>
      <c r="M8" s="1"/>
      <c r="N8" s="1"/>
      <c r="O8" s="1"/>
      <c r="P8" s="1"/>
      <c r="Q8" s="1"/>
    </row>
    <row r="9" spans="1:46" ht="12.75" customHeight="1" thickBot="1" x14ac:dyDescent="0.25">
      <c r="A9" s="77"/>
      <c r="B9" s="227"/>
      <c r="C9" s="228"/>
      <c r="D9" s="228"/>
      <c r="E9" s="228"/>
      <c r="F9" s="228"/>
      <c r="G9" s="228"/>
      <c r="H9" s="229"/>
      <c r="I9" s="1"/>
      <c r="J9" s="1"/>
      <c r="K9" s="1"/>
      <c r="L9" s="1"/>
      <c r="M9" s="1"/>
      <c r="N9" s="1"/>
      <c r="O9" s="1"/>
      <c r="P9" s="1"/>
      <c r="Q9" s="1"/>
    </row>
    <row r="10" spans="1:46" ht="12.75" customHeight="1" x14ac:dyDescent="0.2">
      <c r="B10" s="234" t="s">
        <v>57</v>
      </c>
      <c r="C10" s="236" t="s">
        <v>59</v>
      </c>
      <c r="D10" s="237"/>
      <c r="E10" s="238"/>
      <c r="F10" s="239" t="s">
        <v>58</v>
      </c>
      <c r="G10" s="239"/>
      <c r="H10" s="240"/>
    </row>
    <row r="11" spans="1:46" ht="12.75" customHeight="1" thickBot="1" x14ac:dyDescent="0.25">
      <c r="B11" s="235"/>
      <c r="C11" s="73">
        <v>1</v>
      </c>
      <c r="D11" s="74">
        <v>2</v>
      </c>
      <c r="E11" s="75">
        <v>3</v>
      </c>
      <c r="F11" s="241"/>
      <c r="G11" s="241"/>
      <c r="H11" s="242"/>
    </row>
    <row r="12" spans="1:46" ht="12.75" customHeight="1" thickBot="1" x14ac:dyDescent="0.25">
      <c r="B12" s="64"/>
      <c r="C12" s="64"/>
      <c r="D12" s="64"/>
      <c r="E12" s="64"/>
      <c r="F12" s="65"/>
      <c r="G12" s="65"/>
      <c r="H12" s="65"/>
    </row>
    <row r="13" spans="1:46" s="3" customFormat="1" ht="15" customHeight="1" x14ac:dyDescent="0.2">
      <c r="A13" s="221" t="s">
        <v>34</v>
      </c>
      <c r="B13" s="120" t="str">
        <f>'Eval 1'!B10</f>
        <v>Retains ready position after blocking shots</v>
      </c>
      <c r="C13" s="121" t="str">
        <f>HLOOKUP($A$6,'Eval 1'!$D$6:$W$77,5,FALSE)</f>
        <v>-</v>
      </c>
      <c r="D13" s="121" t="str">
        <f>HLOOKUP($A$6,'Eval 2'!$D$6:$W$77,5,FALSE)</f>
        <v>-</v>
      </c>
      <c r="E13" s="121" t="str">
        <f>HLOOKUP($A$6,'Eval 3'!$D$6:$W$77,5,FALSE)</f>
        <v>-</v>
      </c>
      <c r="F13" s="231"/>
      <c r="G13" s="231"/>
      <c r="H13" s="232"/>
    </row>
    <row r="14" spans="1:46" s="3" customFormat="1" ht="15" customHeight="1" x14ac:dyDescent="0.2">
      <c r="A14" s="221"/>
      <c r="B14" s="122" t="str">
        <f>'Eval 1'!B11</f>
        <v>Holds ready position in movement</v>
      </c>
      <c r="C14" s="81" t="str">
        <f>HLOOKUP($A$6,'Eval 1'!$D$6:$W$77,6,FALSE)</f>
        <v>-</v>
      </c>
      <c r="D14" s="81" t="str">
        <f>HLOOKUP($A$6,'Eval 2'!$D$6:$W$77,6,FALSE)</f>
        <v>-</v>
      </c>
      <c r="E14" s="81" t="str">
        <f>HLOOKUP($A$6,'Eval 3'!$D$6:$W$77,6,FALSE)</f>
        <v>-</v>
      </c>
      <c r="F14" s="224"/>
      <c r="G14" s="224"/>
      <c r="H14" s="225"/>
    </row>
    <row r="15" spans="1:46" s="3" customFormat="1" ht="15" customHeight="1" x14ac:dyDescent="0.2">
      <c r="A15" s="221"/>
      <c r="B15" s="122" t="str">
        <f>'Eval 1'!B12</f>
        <v>Recovery (retains position after scrambling)</v>
      </c>
      <c r="C15" s="81" t="str">
        <f>HLOOKUP($A$6,'Eval 1'!$D$6:$W$77,7,FALSE)</f>
        <v>-</v>
      </c>
      <c r="D15" s="81" t="str">
        <f>HLOOKUP($A$6,'Eval 2'!$D$6:$W$82,7,FALSE)</f>
        <v>-</v>
      </c>
      <c r="E15" s="81" t="str">
        <f>HLOOKUP($A$6,'Eval 3'!$D$6:$W$82,7,FALSE)</f>
        <v>-</v>
      </c>
      <c r="F15" s="224"/>
      <c r="G15" s="224"/>
      <c r="H15" s="225"/>
    </row>
    <row r="16" spans="1:46" s="3" customFormat="1" ht="15" customHeight="1" x14ac:dyDescent="0.2">
      <c r="A16" s="221"/>
      <c r="B16" s="122" t="str">
        <f>'Eval 1'!B13</f>
        <v>Skating ability</v>
      </c>
      <c r="C16" s="81" t="str">
        <f>HLOOKUP($A$6,'Eval 1'!$D$6:$W$77,8,FALSE)</f>
        <v>-</v>
      </c>
      <c r="D16" s="81" t="str">
        <f>HLOOKUP($A$6,'Eval 2'!$D$6:$W$82,8,FALSE)</f>
        <v>-</v>
      </c>
      <c r="E16" s="81" t="str">
        <f>HLOOKUP($A$6,'Eval 3'!$D$6:$W$82,8,FALSE)</f>
        <v>-</v>
      </c>
      <c r="F16" s="224"/>
      <c r="G16" s="224"/>
      <c r="H16" s="225"/>
    </row>
    <row r="17" spans="1:8" s="3" customFormat="1" ht="15" customHeight="1" x14ac:dyDescent="0.2">
      <c r="A17" s="221"/>
      <c r="B17" s="122" t="str">
        <f>'Eval 1'!B14</f>
        <v>Remains on feet</v>
      </c>
      <c r="C17" s="81" t="str">
        <f>HLOOKUP($A$6,'Eval 1'!$D$6:$W$77,9,FALSE)</f>
        <v>-</v>
      </c>
      <c r="D17" s="81" t="str">
        <f>HLOOKUP($A$6,'Eval 2'!$D$6:$W$82,9,FALSE)</f>
        <v>-</v>
      </c>
      <c r="E17" s="81" t="str">
        <f>HLOOKUP($A$6,'Eval 3'!$D$6:$W$82,9,FALSE)</f>
        <v>-</v>
      </c>
      <c r="F17" s="224"/>
      <c r="G17" s="224"/>
      <c r="H17" s="225"/>
    </row>
    <row r="18" spans="1:8" s="3" customFormat="1" ht="15" customHeight="1" x14ac:dyDescent="0.2">
      <c r="A18" s="221"/>
      <c r="B18" s="122" t="str">
        <f>'Eval 1'!B15</f>
        <v>Moves with speed &amp; in control in ready position</v>
      </c>
      <c r="C18" s="81" t="str">
        <f>HLOOKUP($A$6,'Eval 1'!$D$6:$W$82,10,FALSE)</f>
        <v>-</v>
      </c>
      <c r="D18" s="81" t="str">
        <f>HLOOKUP($A$6,'Eval 2'!$D$6:$W$82,10,FALSE)</f>
        <v>-</v>
      </c>
      <c r="E18" s="81" t="str">
        <f>HLOOKUP($A$6,'Eval 3'!$D$6:$W$82,10,FALSE)</f>
        <v>-</v>
      </c>
      <c r="F18" s="224"/>
      <c r="G18" s="224"/>
      <c r="H18" s="225"/>
    </row>
    <row r="19" spans="1:8" s="3" customFormat="1" ht="15" customHeight="1" x14ac:dyDescent="0.2">
      <c r="A19" s="221"/>
      <c r="B19" s="122" t="str">
        <f>'Eval 1'!B16</f>
        <v>Reacts well to puck movement in zone</v>
      </c>
      <c r="C19" s="81" t="str">
        <f>HLOOKUP($A$6,'Eval 1'!$D$6:$W$82,11,FALSE)</f>
        <v>-</v>
      </c>
      <c r="D19" s="81" t="str">
        <f>HLOOKUP($A$6,'Eval 2'!$D$6:$W$82,11,FALSE)</f>
        <v>-</v>
      </c>
      <c r="E19" s="81" t="str">
        <f>HLOOKUP($A$6,'Eval 3'!$D$6:$W$82,11,FALSE)</f>
        <v>-</v>
      </c>
      <c r="F19" s="224"/>
      <c r="G19" s="224"/>
      <c r="H19" s="225"/>
    </row>
    <row r="20" spans="1:8" s="3" customFormat="1" ht="15" customHeight="1" x14ac:dyDescent="0.2">
      <c r="A20" s="221"/>
      <c r="B20" s="122" t="str">
        <f>'Eval 1'!B17</f>
        <v>Ability to recover from knees, side</v>
      </c>
      <c r="C20" s="81" t="str">
        <f>HLOOKUP($A$6,'Eval 1'!$D$6:$W$82,12,FALSE)</f>
        <v>-</v>
      </c>
      <c r="D20" s="81" t="str">
        <f>HLOOKUP($A$6,'Eval 2'!$D$6:$W$82,12,FALSE)</f>
        <v>-</v>
      </c>
      <c r="E20" s="81" t="str">
        <f>HLOOKUP($A$6,'Eval 3'!$D$6:$W$82,12,FALSE)</f>
        <v>-</v>
      </c>
      <c r="F20" s="224"/>
      <c r="G20" s="224"/>
      <c r="H20" s="225"/>
    </row>
    <row r="21" spans="1:8" s="3" customFormat="1" ht="15" customHeight="1" x14ac:dyDescent="0.2">
      <c r="A21" s="221"/>
      <c r="B21" s="122" t="str">
        <f>'Eval 1'!B18</f>
        <v>Reacts well to quick untelegraphed shots</v>
      </c>
      <c r="C21" s="81" t="str">
        <f>HLOOKUP($A$6,'Eval 1'!$D$6:$W$82,13,FALSE)</f>
        <v>-</v>
      </c>
      <c r="D21" s="81" t="str">
        <f>HLOOKUP($A$6,'Eval 2'!$D$6:$W$82,13,FALSE)</f>
        <v>-</v>
      </c>
      <c r="E21" s="81" t="str">
        <f>HLOOKUP($A$6,'Eval 3'!$D$6:$W$82,13,FALSE)</f>
        <v>-</v>
      </c>
      <c r="F21" s="224"/>
      <c r="G21" s="224"/>
      <c r="H21" s="225"/>
    </row>
    <row r="22" spans="1:8" s="3" customFormat="1" ht="15" customHeight="1" x14ac:dyDescent="0.2">
      <c r="A22" s="221"/>
      <c r="B22" s="122" t="str">
        <f>'Eval 1'!B19</f>
        <v>Effective in close</v>
      </c>
      <c r="C22" s="81" t="str">
        <f>HLOOKUP($A$6,'Eval 1'!$D$6:$W$82,14,FALSE)</f>
        <v>-</v>
      </c>
      <c r="D22" s="81" t="str">
        <f>HLOOKUP($A$6,'Eval 2'!$D$6:$W$82,14,FALSE)</f>
        <v>-</v>
      </c>
      <c r="E22" s="81" t="str">
        <f>HLOOKUP($A$6,'Eval 3'!$D$6:$W$82,14,FALSE)</f>
        <v>-</v>
      </c>
      <c r="F22" s="224"/>
      <c r="G22" s="224"/>
      <c r="H22" s="225"/>
    </row>
    <row r="23" spans="1:8" s="3" customFormat="1" ht="15" customHeight="1" x14ac:dyDescent="0.2">
      <c r="A23" s="221"/>
      <c r="B23" s="122" t="str">
        <f>'Eval 1'!B20</f>
        <v>Relaxative movements and reaction time</v>
      </c>
      <c r="C23" s="81" t="str">
        <f>HLOOKUP($A$6,'Eval 1'!$D$6:$W$82,15,FALSE)</f>
        <v>-</v>
      </c>
      <c r="D23" s="81" t="str">
        <f>HLOOKUP($A$6,'Eval 2'!$D$6:$W$82,15,FALSE)</f>
        <v>-</v>
      </c>
      <c r="E23" s="81" t="str">
        <f>HLOOKUP($A$6,'Eval 3'!$D$6:$W$82,15,FALSE)</f>
        <v>-</v>
      </c>
      <c r="F23" s="224"/>
      <c r="G23" s="224"/>
      <c r="H23" s="225"/>
    </row>
    <row r="24" spans="1:8" s="3" customFormat="1" ht="15" customHeight="1" x14ac:dyDescent="0.2">
      <c r="A24" s="221"/>
      <c r="B24" s="122" t="str">
        <f>'Eval 1'!B21</f>
        <v>Physically fit</v>
      </c>
      <c r="C24" s="81" t="str">
        <f>HLOOKUP($A$6,'Eval 1'!$D$6:$W$82,16,FALSE)</f>
        <v>-</v>
      </c>
      <c r="D24" s="81" t="str">
        <f>HLOOKUP($A$6,'Eval 2'!$D$6:$W$82,16,FALSE)</f>
        <v>-</v>
      </c>
      <c r="E24" s="81" t="str">
        <f>HLOOKUP($A$6,'Eval 3'!$D$6:$W$82,16,FALSE)</f>
        <v>-</v>
      </c>
      <c r="F24" s="224"/>
      <c r="G24" s="224"/>
      <c r="H24" s="225"/>
    </row>
    <row r="25" spans="1:8" s="3" customFormat="1" ht="15" customHeight="1" thickBot="1" x14ac:dyDescent="0.25">
      <c r="A25" s="221"/>
      <c r="B25" s="123" t="str">
        <f>'Eval 1'!B22</f>
        <v>Not prone to injury</v>
      </c>
      <c r="C25" s="124" t="str">
        <f>HLOOKUP($A$6,'Eval 1'!$D$6:$W$82,17,FALSE)</f>
        <v>-</v>
      </c>
      <c r="D25" s="124" t="str">
        <f>HLOOKUP($A$6,'Eval 2'!$D$6:$W$82,17,FALSE)</f>
        <v>-</v>
      </c>
      <c r="E25" s="124" t="str">
        <f>HLOOKUP($A$6,'Eval 3'!$D$6:$W$82,17,FALSE)</f>
        <v>-</v>
      </c>
      <c r="F25" s="222"/>
      <c r="G25" s="222"/>
      <c r="H25" s="223"/>
    </row>
    <row r="26" spans="1:8" s="3" customFormat="1" ht="15" customHeight="1" thickBot="1" x14ac:dyDescent="0.25">
      <c r="A26" s="79"/>
      <c r="B26" s="105"/>
      <c r="C26" s="119"/>
      <c r="D26" s="119"/>
      <c r="E26" s="119"/>
      <c r="F26" s="230"/>
      <c r="G26" s="230"/>
      <c r="H26" s="230"/>
    </row>
    <row r="27" spans="1:8" s="3" customFormat="1" ht="15" customHeight="1" x14ac:dyDescent="0.2">
      <c r="A27" s="221" t="s">
        <v>35</v>
      </c>
      <c r="B27" s="120" t="str">
        <f>'Eval 1'!B24</f>
        <v>Butterfly technique (compact, square)</v>
      </c>
      <c r="C27" s="121" t="str">
        <f>HLOOKUP($A$6,'Eval 1'!$D$6:$W$82,19,FALSE)</f>
        <v>-</v>
      </c>
      <c r="D27" s="121" t="str">
        <f>HLOOKUP($A$6,'Eval 2'!$D$6:$W$82,19,FALSE)</f>
        <v>-</v>
      </c>
      <c r="E27" s="121" t="str">
        <f>HLOOKUP($A$6,'Eval 3'!$D$6:$W$82,19,FALSE)</f>
        <v>-</v>
      </c>
      <c r="F27" s="231"/>
      <c r="G27" s="231"/>
      <c r="H27" s="232"/>
    </row>
    <row r="28" spans="1:8" s="3" customFormat="1" ht="15" customHeight="1" x14ac:dyDescent="0.2">
      <c r="A28" s="221"/>
      <c r="B28" s="122" t="str">
        <f>'Eval 1'!B25</f>
        <v>Use of Stick</v>
      </c>
      <c r="C28" s="81" t="str">
        <f>HLOOKUP($A$6,'Eval 1'!$D$6:$W$82,20,FALSE)</f>
        <v>-</v>
      </c>
      <c r="D28" s="81" t="str">
        <f>HLOOKUP($A$6,'Eval 2'!$D$6:$W$82,20,FALSE)</f>
        <v>-</v>
      </c>
      <c r="E28" s="81" t="str">
        <f>HLOOKUP($A$6,'Eval 3'!$D$6:$W$82,20,FALSE)</f>
        <v>-</v>
      </c>
      <c r="F28" s="224"/>
      <c r="G28" s="224"/>
      <c r="H28" s="225"/>
    </row>
    <row r="29" spans="1:8" s="3" customFormat="1" ht="15" customHeight="1" x14ac:dyDescent="0.2">
      <c r="A29" s="221"/>
      <c r="B29" s="122" t="str">
        <f>'Eval 1'!B26</f>
        <v>Rebound control: off stick</v>
      </c>
      <c r="C29" s="81" t="str">
        <f>HLOOKUP($A$6,'Eval 1'!$D$6:$W$82,21,FALSE)</f>
        <v>-</v>
      </c>
      <c r="D29" s="81" t="str">
        <f>HLOOKUP($A$6,'Eval 2'!$D$6:$W$82,21,FALSE)</f>
        <v>-</v>
      </c>
      <c r="E29" s="81" t="str">
        <f>HLOOKUP($A$6,'Eval 3'!$D$6:$W$82,21,FALSE)</f>
        <v>-</v>
      </c>
      <c r="F29" s="224"/>
      <c r="G29" s="224"/>
      <c r="H29" s="225"/>
    </row>
    <row r="30" spans="1:8" s="3" customFormat="1" ht="15" customHeight="1" x14ac:dyDescent="0.2">
      <c r="A30" s="221"/>
      <c r="B30" s="122" t="str">
        <f>'Eval 1'!B27</f>
        <v>Rebound control off pads</v>
      </c>
      <c r="C30" s="81" t="str">
        <f>HLOOKUP($A$6,'Eval 1'!$D$6:$W$82,22,FALSE)</f>
        <v>-</v>
      </c>
      <c r="D30" s="81" t="str">
        <f>HLOOKUP($A$6,'Eval 2'!$D$6:$W$82,22,FALSE)</f>
        <v>-</v>
      </c>
      <c r="E30" s="81" t="str">
        <f>HLOOKUP($A$6,'Eval 3'!$D$6:$W$82,22,FALSE)</f>
        <v>-</v>
      </c>
      <c r="F30" s="224"/>
      <c r="G30" s="224"/>
      <c r="H30" s="225"/>
    </row>
    <row r="31" spans="1:8" s="3" customFormat="1" ht="15" customHeight="1" x14ac:dyDescent="0.2">
      <c r="A31" s="221"/>
      <c r="B31" s="122" t="str">
        <f>'Eval 1'!B28</f>
        <v>Ability to butterfly at appropriate time</v>
      </c>
      <c r="C31" s="81" t="str">
        <f>HLOOKUP($A$6,'Eval 1'!$D$6:$W$82,23,FALSE)</f>
        <v>-</v>
      </c>
      <c r="D31" s="81" t="str">
        <f>HLOOKUP($A$6,'Eval 2'!$D$6:$W$82,23,FALSE)</f>
        <v>-</v>
      </c>
      <c r="E31" s="81" t="str">
        <f>HLOOKUP($A$6,'Eval 3'!$D$6:$W$82,23,FALSE)</f>
        <v>-</v>
      </c>
      <c r="F31" s="224"/>
      <c r="G31" s="224"/>
      <c r="H31" s="225"/>
    </row>
    <row r="32" spans="1:8" s="3" customFormat="1" ht="15" customHeight="1" x14ac:dyDescent="0.2">
      <c r="A32" s="221"/>
      <c r="B32" s="122" t="str">
        <f>'Eval 1'!B29</f>
        <v>Ability to maintain balance</v>
      </c>
      <c r="C32" s="81" t="str">
        <f>HLOOKUP($A$6,'Eval 1'!$D$6:$W$82,24,FALSE)</f>
        <v>-</v>
      </c>
      <c r="D32" s="81" t="str">
        <f>HLOOKUP($A$6,'Eval 2'!$D$6:$W$82,24,FALSE)</f>
        <v>-</v>
      </c>
      <c r="E32" s="81" t="str">
        <f>HLOOKUP($A$6,'Eval 3'!$D$6:$W$82,24,FALSE)</f>
        <v>-</v>
      </c>
      <c r="F32" s="224"/>
      <c r="G32" s="224"/>
      <c r="H32" s="225"/>
    </row>
    <row r="33" spans="1:8" s="3" customFormat="1" ht="15" customHeight="1" x14ac:dyDescent="0.2">
      <c r="A33" s="221"/>
      <c r="B33" s="122" t="str">
        <f>'Eval 1'!B30</f>
        <v>Quickness of blocker</v>
      </c>
      <c r="C33" s="81" t="str">
        <f>HLOOKUP($A$6,'Eval 1'!$D$6:$W$82,25,FALSE)</f>
        <v>-</v>
      </c>
      <c r="D33" s="81" t="str">
        <f>HLOOKUP($A$6,'Eval 2'!$D$6:$W$82,25,FALSE)</f>
        <v>-</v>
      </c>
      <c r="E33" s="81" t="str">
        <f>HLOOKUP($A$6,'Eval 3'!$D$6:$W$82,25,FALSE)</f>
        <v>-</v>
      </c>
      <c r="F33" s="224"/>
      <c r="G33" s="224"/>
      <c r="H33" s="225"/>
    </row>
    <row r="34" spans="1:8" s="3" customFormat="1" ht="15" customHeight="1" x14ac:dyDescent="0.2">
      <c r="A34" s="221"/>
      <c r="B34" s="122" t="str">
        <f>'Eval 1'!B31</f>
        <v>Quickness of catcher</v>
      </c>
      <c r="C34" s="81" t="str">
        <f>HLOOKUP($A$6,'Eval 1'!$D$6:$W$82,26,FALSE)</f>
        <v>-</v>
      </c>
      <c r="D34" s="81" t="str">
        <f>HLOOKUP($A$6,'Eval 2'!$D$6:$W$82,26,FALSE)</f>
        <v>-</v>
      </c>
      <c r="E34" s="81" t="str">
        <f>HLOOKUP($A$6,'Eval 3'!$D$6:$W$82,26,FALSE)</f>
        <v>-</v>
      </c>
      <c r="F34" s="224"/>
      <c r="G34" s="224"/>
      <c r="H34" s="225"/>
    </row>
    <row r="35" spans="1:8" s="3" customFormat="1" ht="15" customHeight="1" x14ac:dyDescent="0.2">
      <c r="A35" s="221"/>
      <c r="B35" s="122" t="str">
        <f>'Eval 1'!B32</f>
        <v>Position of blocker</v>
      </c>
      <c r="C35" s="81" t="str">
        <f>HLOOKUP($A$6,'Eval 1'!$D$6:$W$82,27,FALSE)</f>
        <v>-</v>
      </c>
      <c r="D35" s="81" t="str">
        <f>HLOOKUP($A$6,'Eval 2'!$D$6:$W$82,27,FALSE)</f>
        <v>-</v>
      </c>
      <c r="E35" s="81" t="str">
        <f>HLOOKUP($A$6,'Eval 3'!$D$6:$W$82,27,FALSE)</f>
        <v>-</v>
      </c>
      <c r="F35" s="224"/>
      <c r="G35" s="224"/>
      <c r="H35" s="225"/>
    </row>
    <row r="36" spans="1:8" s="3" customFormat="1" ht="15" customHeight="1" x14ac:dyDescent="0.2">
      <c r="A36" s="221"/>
      <c r="B36" s="122" t="str">
        <f>'Eval 1'!B33</f>
        <v>Position of catcher</v>
      </c>
      <c r="C36" s="81" t="str">
        <f>HLOOKUP($A$6,'Eval 1'!$D$6:$W$82,28,FALSE)</f>
        <v>-</v>
      </c>
      <c r="D36" s="81" t="str">
        <f>HLOOKUP($A$6,'Eval 2'!$D$6:$W$82,28,FALSE)</f>
        <v>-</v>
      </c>
      <c r="E36" s="81" t="str">
        <f>HLOOKUP($A$6,'Eval 3'!$D$6:$W$82,28,FALSE)</f>
        <v>-</v>
      </c>
      <c r="F36" s="224"/>
      <c r="G36" s="224"/>
      <c r="H36" s="225"/>
    </row>
    <row r="37" spans="1:8" s="3" customFormat="1" ht="15" customHeight="1" x14ac:dyDescent="0.2">
      <c r="A37" s="221"/>
      <c r="B37" s="122" t="str">
        <f>'Eval 1'!B34</f>
        <v>Rebound control: blocker</v>
      </c>
      <c r="C37" s="81" t="str">
        <f>HLOOKUP($A$6,'Eval 1'!$D$6:$W$82,29,FALSE)</f>
        <v>-</v>
      </c>
      <c r="D37" s="81" t="str">
        <f>HLOOKUP($A$6,'Eval 2'!$D$6:$W$82,29,FALSE)</f>
        <v>-</v>
      </c>
      <c r="E37" s="81" t="str">
        <f>HLOOKUP($A$6,'Eval 3'!$D$6:$W$82,29,FALSE)</f>
        <v>-</v>
      </c>
      <c r="F37" s="224"/>
      <c r="G37" s="224"/>
      <c r="H37" s="225"/>
    </row>
    <row r="38" spans="1:8" s="3" customFormat="1" ht="15" customHeight="1" x14ac:dyDescent="0.2">
      <c r="A38" s="221"/>
      <c r="B38" s="122" t="str">
        <f>'Eval 1'!B35</f>
        <v>Rebound control: catcher</v>
      </c>
      <c r="C38" s="81" t="str">
        <f>HLOOKUP($A$6,'Eval 1'!$D$6:$W$82,30,FALSE)</f>
        <v>-</v>
      </c>
      <c r="D38" s="81" t="str">
        <f>HLOOKUP($A$6,'Eval 2'!$D$6:$W$82,30,FALSE)</f>
        <v>-</v>
      </c>
      <c r="E38" s="81" t="str">
        <f>HLOOKUP($A$6,'Eval 3'!$D$6:$W$82,30,FALSE)</f>
        <v>-</v>
      </c>
      <c r="F38" s="224"/>
      <c r="G38" s="224"/>
      <c r="H38" s="225"/>
    </row>
    <row r="39" spans="1:8" s="3" customFormat="1" ht="15" customHeight="1" x14ac:dyDescent="0.2">
      <c r="A39" s="221"/>
      <c r="B39" s="122" t="str">
        <f>'Eval 1'!B36</f>
        <v>Rebound control: chest</v>
      </c>
      <c r="C39" s="81" t="str">
        <f>HLOOKUP($A$6,'Eval 1'!$D$6:$W$82,31,FALSE)</f>
        <v>-</v>
      </c>
      <c r="D39" s="81" t="str">
        <f>HLOOKUP($A$6,'Eval 2'!$D$6:$W$82,31,FALSE)</f>
        <v>-</v>
      </c>
      <c r="E39" s="81" t="str">
        <f>HLOOKUP($A$6,'Eval 3'!$D$6:$W$82,31,FALSE)</f>
        <v>-</v>
      </c>
      <c r="F39" s="224"/>
      <c r="G39" s="224"/>
      <c r="H39" s="225"/>
    </row>
    <row r="40" spans="1:8" s="3" customFormat="1" ht="15" customHeight="1" x14ac:dyDescent="0.2">
      <c r="A40" s="221"/>
      <c r="B40" s="122" t="str">
        <f>'Eval 1'!B37</f>
        <v>Passing / clearing</v>
      </c>
      <c r="C40" s="81" t="str">
        <f>HLOOKUP($A$6,'Eval 1'!$D$6:$W$82,32,FALSE)</f>
        <v>-</v>
      </c>
      <c r="D40" s="81" t="str">
        <f>HLOOKUP($A$6,'Eval 2'!$D$6:$W$82,32,FALSE)</f>
        <v>-</v>
      </c>
      <c r="E40" s="81" t="str">
        <f>HLOOKUP($A$6,'Eval 3'!$D$6:$W$82,32,FALSE)</f>
        <v>-</v>
      </c>
      <c r="F40" s="224"/>
      <c r="G40" s="224"/>
      <c r="H40" s="225"/>
    </row>
    <row r="41" spans="1:8" s="3" customFormat="1" ht="15" customHeight="1" thickBot="1" x14ac:dyDescent="0.25">
      <c r="A41" s="221"/>
      <c r="B41" s="123" t="str">
        <f>'Eval 1'!B38</f>
        <v>Puck playing ability</v>
      </c>
      <c r="C41" s="124" t="str">
        <f>HLOOKUP($A$6,'Eval 1'!$D$6:$W$82,33,FALSE)</f>
        <v>-</v>
      </c>
      <c r="D41" s="124" t="str">
        <f>HLOOKUP($A$6,'Eval 2'!$D$6:$W$82,33,FALSE)</f>
        <v>-</v>
      </c>
      <c r="E41" s="124" t="str">
        <f>HLOOKUP($A$6,'Eval 3'!$D$6:$W$82,33,FALSE)</f>
        <v>-</v>
      </c>
      <c r="F41" s="222"/>
      <c r="G41" s="222"/>
      <c r="H41" s="223"/>
    </row>
    <row r="42" spans="1:8" s="3" customFormat="1" ht="15" customHeight="1" thickBot="1" x14ac:dyDescent="0.25">
      <c r="A42" s="79"/>
      <c r="B42" s="105"/>
      <c r="C42" s="119"/>
      <c r="D42" s="119"/>
      <c r="E42" s="119"/>
      <c r="F42" s="230"/>
      <c r="G42" s="230"/>
      <c r="H42" s="230"/>
    </row>
    <row r="43" spans="1:8" s="3" customFormat="1" ht="15" customHeight="1" x14ac:dyDescent="0.2">
      <c r="A43" s="221" t="s">
        <v>36</v>
      </c>
      <c r="B43" s="120" t="str">
        <f>'Eval 1'!B40</f>
        <v>Knows position at all times</v>
      </c>
      <c r="C43" s="121" t="str">
        <f>HLOOKUP($A$6,'Eval 1'!$D$6:$W$82,35,FALSE)</f>
        <v>-</v>
      </c>
      <c r="D43" s="121" t="str">
        <f>HLOOKUP($A$6,'Eval 2'!$D$6:$W$82,35,FALSE)</f>
        <v>-</v>
      </c>
      <c r="E43" s="121" t="str">
        <f>HLOOKUP($A$6,'Eval 3'!$D$6:$W$82,35,FALSE)</f>
        <v>-</v>
      </c>
      <c r="F43" s="231"/>
      <c r="G43" s="231"/>
      <c r="H43" s="232"/>
    </row>
    <row r="44" spans="1:8" s="3" customFormat="1" ht="15" customHeight="1" x14ac:dyDescent="0.2">
      <c r="A44" s="221"/>
      <c r="B44" s="122" t="str">
        <f>'Eval 1'!B41</f>
        <v>Assumes neutral position at top edge of crease</v>
      </c>
      <c r="C44" s="81" t="str">
        <f>HLOOKUP($A$6,'Eval 1'!$D$6:$W$82,36,FALSE)</f>
        <v>-</v>
      </c>
      <c r="D44" s="81" t="str">
        <f>HLOOKUP($A$6,'Eval 2'!$D$6:$W$82,36,FALSE)</f>
        <v>-</v>
      </c>
      <c r="E44" s="81" t="str">
        <f>HLOOKUP($A$6,'Eval 3'!$D$6:$W$82,36,FALSE)</f>
        <v>-</v>
      </c>
      <c r="F44" s="224"/>
      <c r="G44" s="224"/>
      <c r="H44" s="225"/>
    </row>
    <row r="45" spans="1:8" s="3" customFormat="1" ht="15" customHeight="1" x14ac:dyDescent="0.2">
      <c r="A45" s="221"/>
      <c r="B45" s="122" t="str">
        <f>'Eval 1'!B42</f>
        <v>Positions self properly prior to shot</v>
      </c>
      <c r="C45" s="81" t="str">
        <f>HLOOKUP($A$6,'Eval 1'!$D$6:$W$82,37,FALSE)</f>
        <v>-</v>
      </c>
      <c r="D45" s="81" t="str">
        <f>HLOOKUP($A$6,'Eval 2'!$D$6:$W$82,37,FALSE)</f>
        <v>-</v>
      </c>
      <c r="E45" s="81" t="str">
        <f>HLOOKUP($A$6,'Eval 3'!$D$6:$W$82,37,FALSE)</f>
        <v>-</v>
      </c>
      <c r="F45" s="224"/>
      <c r="G45" s="224"/>
      <c r="H45" s="225"/>
    </row>
    <row r="46" spans="1:8" s="3" customFormat="1" ht="15" customHeight="1" x14ac:dyDescent="0.2">
      <c r="A46" s="221"/>
      <c r="B46" s="122" t="str">
        <f>'Eval 1'!B43</f>
        <v>Ability to orient self instantly</v>
      </c>
      <c r="C46" s="81" t="str">
        <f>HLOOKUP($A$6,'Eval 1'!$D$6:$W$82,38,FALSE)</f>
        <v>-</v>
      </c>
      <c r="D46" s="81" t="str">
        <f>HLOOKUP($A$6,'Eval 2'!$D$6:$W$82,38,FALSE)</f>
        <v>-</v>
      </c>
      <c r="E46" s="81" t="str">
        <f>HLOOKUP($A$6,'Eval 3'!$D$6:$W$82,38,FALSE)</f>
        <v>-</v>
      </c>
      <c r="F46" s="224"/>
      <c r="G46" s="224"/>
      <c r="H46" s="225"/>
    </row>
    <row r="47" spans="1:8" s="3" customFormat="1" ht="15" customHeight="1" x14ac:dyDescent="0.2">
      <c r="A47" s="221"/>
      <c r="B47" s="122" t="str">
        <f>'Eval 1'!B44</f>
        <v>Lines up properly on puck</v>
      </c>
      <c r="C47" s="81" t="str">
        <f>HLOOKUP($A$6,'Eval 1'!$D$6:$W$82,39,FALSE)</f>
        <v>-</v>
      </c>
      <c r="D47" s="81" t="str">
        <f>HLOOKUP($A$6,'Eval 2'!$D$6:$W$82,39,FALSE)</f>
        <v>-</v>
      </c>
      <c r="E47" s="81" t="str">
        <f>HLOOKUP($A$6,'Eval 3'!$D$6:$W$82,39,FALSE)</f>
        <v>-</v>
      </c>
      <c r="F47" s="224"/>
      <c r="G47" s="224"/>
      <c r="H47" s="225"/>
    </row>
    <row r="48" spans="1:8" s="3" customFormat="1" ht="15" customHeight="1" x14ac:dyDescent="0.2">
      <c r="A48" s="221"/>
      <c r="B48" s="122" t="str">
        <f>'Eval 1'!B45</f>
        <v>Knowledge of shooter’s options</v>
      </c>
      <c r="C48" s="81" t="str">
        <f>HLOOKUP($A$6,'Eval 1'!$D$6:$W$82,40,FALSE)</f>
        <v>-</v>
      </c>
      <c r="D48" s="81" t="str">
        <f>HLOOKUP($A$6,'Eval 2'!$D$6:$W$82,40,FALSE)</f>
        <v>-</v>
      </c>
      <c r="E48" s="81" t="str">
        <f>HLOOKUP($A$6,'Eval 3'!$D$6:$W$82,40,FALSE)</f>
        <v>-</v>
      </c>
      <c r="F48" s="224"/>
      <c r="G48" s="224"/>
      <c r="H48" s="225"/>
    </row>
    <row r="49" spans="1:8" s="3" customFormat="1" ht="15" customHeight="1" x14ac:dyDescent="0.2">
      <c r="A49" s="221"/>
      <c r="B49" s="122" t="str">
        <f>'Eval 1'!B46</f>
        <v>Looks for potential shooter</v>
      </c>
      <c r="C49" s="81" t="str">
        <f>HLOOKUP($A$6,'Eval 1'!$D$6:$W$82,41,FALSE)</f>
        <v>-</v>
      </c>
      <c r="D49" s="81" t="str">
        <f>HLOOKUP($A$6,'Eval 2'!$D$6:$W$82,41,FALSE)</f>
        <v>-</v>
      </c>
      <c r="E49" s="81" t="str">
        <f>HLOOKUP($A$6,'Eval 3'!$D$6:$W$82,41,FALSE)</f>
        <v>-</v>
      </c>
      <c r="F49" s="224"/>
      <c r="G49" s="224"/>
      <c r="H49" s="225"/>
    </row>
    <row r="50" spans="1:8" s="3" customFormat="1" ht="15" customHeight="1" x14ac:dyDescent="0.2">
      <c r="A50" s="221"/>
      <c r="B50" s="122" t="str">
        <f>'Eval 1'!B47</f>
        <v>Lines up properly in ready position</v>
      </c>
      <c r="C50" s="81" t="str">
        <f>HLOOKUP($A$6,'Eval 1'!$D$6:$W$82,42,FALSE)</f>
        <v>-</v>
      </c>
      <c r="D50" s="81" t="str">
        <f>HLOOKUP($A$6,'Eval 2'!$D$6:$W$82,42,FALSE)</f>
        <v>-</v>
      </c>
      <c r="E50" s="81" t="str">
        <f>HLOOKUP($A$6,'Eval 3'!$D$6:$W$82,42,FALSE)</f>
        <v>-</v>
      </c>
      <c r="F50" s="224"/>
      <c r="G50" s="224"/>
      <c r="H50" s="225"/>
    </row>
    <row r="51" spans="1:8" s="3" customFormat="1" ht="15" customHeight="1" x14ac:dyDescent="0.2">
      <c r="A51" s="221"/>
      <c r="B51" s="122" t="str">
        <f>'Eval 1'!B48</f>
        <v>Ability to locate potential shooters</v>
      </c>
      <c r="C51" s="81" t="str">
        <f>HLOOKUP($A$6,'Eval 1'!$D$6:$W$82,43,FALSE)</f>
        <v>-</v>
      </c>
      <c r="D51" s="81" t="str">
        <f>HLOOKUP($A$6,'Eval 2'!$D$6:$W$82,43,FALSE)</f>
        <v>-</v>
      </c>
      <c r="E51" s="81" t="str">
        <f>HLOOKUP($A$6,'Eval 3'!$D$6:$W$82,43,FALSE)</f>
        <v>-</v>
      </c>
      <c r="F51" s="224"/>
      <c r="G51" s="224"/>
      <c r="H51" s="225"/>
    </row>
    <row r="52" spans="1:8" s="3" customFormat="1" ht="15" customHeight="1" x14ac:dyDescent="0.2">
      <c r="A52" s="221"/>
      <c r="B52" s="122" t="str">
        <f>'Eval 1'!B49</f>
        <v>Position with respect to potential deflectors</v>
      </c>
      <c r="C52" s="81" t="str">
        <f>HLOOKUP($A$6,'Eval 1'!$D$6:$W$82,44,FALSE)</f>
        <v>-</v>
      </c>
      <c r="D52" s="81" t="str">
        <f>HLOOKUP($A$6,'Eval 2'!$D$6:$W$82,44,FALSE)</f>
        <v>-</v>
      </c>
      <c r="E52" s="81" t="str">
        <f>HLOOKUP($A$6,'Eval 3'!$D$6:$W$82,44,FALSE)</f>
        <v>-</v>
      </c>
      <c r="F52" s="224"/>
      <c r="G52" s="224"/>
      <c r="H52" s="225"/>
    </row>
    <row r="53" spans="1:8" s="3" customFormat="1" ht="15" customHeight="1" x14ac:dyDescent="0.2">
      <c r="A53" s="221"/>
      <c r="B53" s="122" t="str">
        <f>'Eval 1'!B50</f>
        <v>Works hard to find puck</v>
      </c>
      <c r="C53" s="81" t="str">
        <f>HLOOKUP($A$6,'Eval 1'!$D$6:$W$82,45,FALSE)</f>
        <v>-</v>
      </c>
      <c r="D53" s="81" t="str">
        <f>HLOOKUP($A$6,'Eval 2'!$D$6:$W$82,45,FALSE)</f>
        <v>-</v>
      </c>
      <c r="E53" s="81" t="str">
        <f>HLOOKUP($A$6,'Eval 3'!$D$6:$W$82,45,FALSE)</f>
        <v>-</v>
      </c>
      <c r="F53" s="224"/>
      <c r="G53" s="224"/>
      <c r="H53" s="225"/>
    </row>
    <row r="54" spans="1:8" s="3" customFormat="1" ht="15" customHeight="1" x14ac:dyDescent="0.2">
      <c r="A54" s="221"/>
      <c r="B54" s="122" t="str">
        <f>'Eval 1'!B51</f>
        <v>Use of body</v>
      </c>
      <c r="C54" s="81" t="str">
        <f>HLOOKUP($A$6,'Eval 1'!$D$6:$W$82,46,FALSE)</f>
        <v>-</v>
      </c>
      <c r="D54" s="81" t="str">
        <f>HLOOKUP($A$6,'Eval 2'!$D$6:$W$82,46,FALSE)</f>
        <v>-</v>
      </c>
      <c r="E54" s="81" t="str">
        <f>HLOOKUP($A$6,'Eval 3'!$D$6:$W$82,46,FALSE)</f>
        <v>-</v>
      </c>
      <c r="F54" s="224"/>
      <c r="G54" s="224"/>
      <c r="H54" s="225"/>
    </row>
    <row r="55" spans="1:8" s="3" customFormat="1" ht="15" customHeight="1" x14ac:dyDescent="0.2">
      <c r="A55" s="221"/>
      <c r="B55" s="122" t="str">
        <f>'Eval 1'!B52</f>
        <v>Reaction to change of direction</v>
      </c>
      <c r="C55" s="81" t="str">
        <f>HLOOKUP($A$6,'Eval 1'!$D$6:$W$82,47,FALSE)</f>
        <v>-</v>
      </c>
      <c r="D55" s="81" t="str">
        <f>HLOOKUP($A$6,'Eval 2'!$D$6:$W$82,47,FALSE)</f>
        <v>-</v>
      </c>
      <c r="E55" s="81" t="str">
        <f>HLOOKUP($A$6,'Eval 3'!$D$6:$W$82,47,FALSE)</f>
        <v>-</v>
      </c>
      <c r="F55" s="224"/>
      <c r="G55" s="224"/>
      <c r="H55" s="225"/>
    </row>
    <row r="56" spans="1:8" s="3" customFormat="1" ht="15" customHeight="1" x14ac:dyDescent="0.2">
      <c r="A56" s="221"/>
      <c r="B56" s="122" t="str">
        <f>'Eval 1'!B53</f>
        <v>Control of rebounds</v>
      </c>
      <c r="C56" s="81" t="str">
        <f>HLOOKUP($A$6,'Eval 1'!$D$6:$W$82,48,FALSE)</f>
        <v>-</v>
      </c>
      <c r="D56" s="81" t="str">
        <f>HLOOKUP($A$6,'Eval 2'!$D$6:$W$82,48,FALSE)</f>
        <v>-</v>
      </c>
      <c r="E56" s="81" t="str">
        <f>HLOOKUP($A$6,'Eval 3'!$D$6:$W$82,48,FALSE)</f>
        <v>-</v>
      </c>
      <c r="F56" s="224"/>
      <c r="G56" s="224"/>
      <c r="H56" s="225"/>
    </row>
    <row r="57" spans="1:8" s="3" customFormat="1" ht="15" customHeight="1" x14ac:dyDescent="0.2">
      <c r="A57" s="221"/>
      <c r="B57" s="122" t="str">
        <f>'Eval 1'!B54</f>
        <v>Position self properly (play behind net, corner)</v>
      </c>
      <c r="C57" s="81" t="str">
        <f>HLOOKUP($A$6,'Eval 1'!$D$6:$W$82,49,FALSE)</f>
        <v>-</v>
      </c>
      <c r="D57" s="81" t="str">
        <f>HLOOKUP($A$6,'Eval 2'!$D$6:$W$82,49,FALSE)</f>
        <v>-</v>
      </c>
      <c r="E57" s="81" t="str">
        <f>HLOOKUP($A$6,'Eval 3'!$D$6:$W$82,49,FALSE)</f>
        <v>-</v>
      </c>
      <c r="F57" s="224"/>
      <c r="G57" s="224"/>
      <c r="H57" s="225"/>
    </row>
    <row r="58" spans="1:8" s="3" customFormat="1" ht="15" customHeight="1" x14ac:dyDescent="0.2">
      <c r="A58" s="221"/>
      <c r="B58" s="122" t="str">
        <f>'Eval 1'!B55</f>
        <v>Lateral mobility-post to post movement</v>
      </c>
      <c r="C58" s="81" t="str">
        <f>HLOOKUP($A$6,'Eval 1'!$D$6:$W$82,50,FALSE)</f>
        <v>-</v>
      </c>
      <c r="D58" s="81" t="str">
        <f>HLOOKUP($A$6,'Eval 2'!$D$6:$W$82,50,FALSE)</f>
        <v>-</v>
      </c>
      <c r="E58" s="81" t="str">
        <f>HLOOKUP($A$6,'Eval 3'!$D$6:$W$82,50,FALSE)</f>
        <v>-</v>
      </c>
      <c r="F58" s="224"/>
      <c r="G58" s="224"/>
      <c r="H58" s="225"/>
    </row>
    <row r="59" spans="1:8" s="3" customFormat="1" ht="15" customHeight="1" x14ac:dyDescent="0.2">
      <c r="A59" s="221"/>
      <c r="B59" s="122" t="str">
        <f>'Eval 1'!B56</f>
        <v>Use of stick to decrease scoring opportunities</v>
      </c>
      <c r="C59" s="81" t="str">
        <f>HLOOKUP($A$6,'Eval 1'!$D$6:$W$82,51,FALSE)</f>
        <v>-</v>
      </c>
      <c r="D59" s="81" t="str">
        <f>HLOOKUP($A$6,'Eval 2'!$D$6:$W$82,51,FALSE)</f>
        <v>-</v>
      </c>
      <c r="E59" s="81" t="str">
        <f>HLOOKUP($A$6,'Eval 3'!$D$6:$W$82,51,FALSE)</f>
        <v>-</v>
      </c>
      <c r="F59" s="224"/>
      <c r="G59" s="224"/>
      <c r="H59" s="225"/>
    </row>
    <row r="60" spans="1:8" s="3" customFormat="1" ht="15" customHeight="1" thickBot="1" x14ac:dyDescent="0.25">
      <c r="A60" s="221"/>
      <c r="B60" s="123" t="str">
        <f>'Eval 1'!B57</f>
        <v>Ability to challenge slot pass</v>
      </c>
      <c r="C60" s="124" t="str">
        <f>HLOOKUP($A$6,'Eval 1'!$D$6:$W$82,52,FALSE)</f>
        <v>-</v>
      </c>
      <c r="D60" s="124" t="str">
        <f>HLOOKUP($A$6,'Eval 2'!$D$6:$W$82,52,FALSE)</f>
        <v>-</v>
      </c>
      <c r="E60" s="124" t="str">
        <f>HLOOKUP($A$6,'Eval 3'!$D$6:$W$82,52,FALSE)</f>
        <v>-</v>
      </c>
      <c r="F60" s="222"/>
      <c r="G60" s="222"/>
      <c r="H60" s="223"/>
    </row>
    <row r="61" spans="1:8" s="3" customFormat="1" ht="15" customHeight="1" thickBot="1" x14ac:dyDescent="0.25">
      <c r="A61" s="79"/>
      <c r="B61" s="105"/>
      <c r="C61" s="119"/>
      <c r="D61" s="119"/>
      <c r="E61" s="119"/>
      <c r="F61" s="230"/>
      <c r="G61" s="230"/>
      <c r="H61" s="230"/>
    </row>
    <row r="62" spans="1:8" s="3" customFormat="1" ht="15" customHeight="1" x14ac:dyDescent="0.2">
      <c r="A62" s="221" t="s">
        <v>37</v>
      </c>
      <c r="B62" s="120" t="str">
        <f>'Eval 1'!B59</f>
        <v>Alert at all times</v>
      </c>
      <c r="C62" s="121" t="str">
        <f>HLOOKUP($A$6,'Eval 1'!$D$6:$W$82,54,FALSE)</f>
        <v>-</v>
      </c>
      <c r="D62" s="121" t="str">
        <f>HLOOKUP($A$6,'Eval 2'!$D$6:$W$82,54,FALSE)</f>
        <v>-</v>
      </c>
      <c r="E62" s="121" t="str">
        <f>HLOOKUP($A$6,'Eval 3'!$D$6:$W$82,54,FALSE)</f>
        <v>-</v>
      </c>
      <c r="F62" s="231"/>
      <c r="G62" s="231"/>
      <c r="H62" s="232"/>
    </row>
    <row r="63" spans="1:8" s="3" customFormat="1" ht="15" customHeight="1" x14ac:dyDescent="0.2">
      <c r="A63" s="221"/>
      <c r="B63" s="122" t="str">
        <f>'Eval 1'!B60</f>
        <v>Follows puck at all times</v>
      </c>
      <c r="C63" s="81" t="str">
        <f>HLOOKUP($A$6,'Eval 1'!$D$6:$W$82,55,FALSE)</f>
        <v>-</v>
      </c>
      <c r="D63" s="81" t="str">
        <f>HLOOKUP($A$6,'Eval 2'!$D$6:$W$82,55,FALSE)</f>
        <v>-</v>
      </c>
      <c r="E63" s="81" t="str">
        <f>HLOOKUP($A$6,'Eval 3'!$D$6:$W$82,55,FALSE)</f>
        <v>-</v>
      </c>
      <c r="F63" s="224"/>
      <c r="G63" s="224"/>
      <c r="H63" s="225"/>
    </row>
    <row r="64" spans="1:8" s="3" customFormat="1" ht="15" customHeight="1" x14ac:dyDescent="0.2">
      <c r="A64" s="221"/>
      <c r="B64" s="122" t="str">
        <f>'Eval 1'!B61</f>
        <v>Maintains conc. despite bad plays/early goals</v>
      </c>
      <c r="C64" s="81" t="str">
        <f>HLOOKUP($A$6,'Eval 1'!$D$6:$W$82,56,FALSE)</f>
        <v>-</v>
      </c>
      <c r="D64" s="81" t="str">
        <f>HLOOKUP($A$6,'Eval 2'!$D$6:$W$82,56,FALSE)</f>
        <v>-</v>
      </c>
      <c r="E64" s="81" t="str">
        <f>HLOOKUP($A$6,'Eval 3'!$D$6:$W$82,56,FALSE)</f>
        <v>-</v>
      </c>
      <c r="F64" s="224"/>
      <c r="G64" s="224"/>
      <c r="H64" s="225"/>
    </row>
    <row r="65" spans="1:8" s="3" customFormat="1" ht="15" customHeight="1" x14ac:dyDescent="0.2">
      <c r="A65" s="221"/>
      <c r="B65" s="122" t="str">
        <f>'Eval 1'!B62</f>
        <v>Understands offensive team play options</v>
      </c>
      <c r="C65" s="81" t="str">
        <f>HLOOKUP($A$6,'Eval 1'!$D$6:$W$82,57,FALSE)</f>
        <v>-</v>
      </c>
      <c r="D65" s="81" t="str">
        <f>HLOOKUP($A$6,'Eval 2'!$D$6:$W$82,57,FALSE)</f>
        <v>-</v>
      </c>
      <c r="E65" s="81" t="str">
        <f>HLOOKUP($A$6,'Eval 3'!$D$6:$W$82,57,FALSE)</f>
        <v>-</v>
      </c>
      <c r="F65" s="224"/>
      <c r="G65" s="224"/>
      <c r="H65" s="225"/>
    </row>
    <row r="66" spans="1:8" s="3" customFormat="1" ht="15" customHeight="1" x14ac:dyDescent="0.2">
      <c r="A66" s="221"/>
      <c r="B66" s="122" t="str">
        <f>'Eval 1'!B63</f>
        <v>Able to pick up open man</v>
      </c>
      <c r="C66" s="81" t="str">
        <f>HLOOKUP($A$6,'Eval 1'!$D$6:$W$82,58,FALSE)</f>
        <v>-</v>
      </c>
      <c r="D66" s="81" t="str">
        <f>HLOOKUP($A$6,'Eval 2'!$D$6:$W$82,58,FALSE)</f>
        <v>-</v>
      </c>
      <c r="E66" s="81" t="str">
        <f>HLOOKUP($A$6,'Eval 3'!$D$6:$W$82,58,FALSE)</f>
        <v>-</v>
      </c>
      <c r="F66" s="224"/>
      <c r="G66" s="224"/>
      <c r="H66" s="225"/>
    </row>
    <row r="67" spans="1:8" s="3" customFormat="1" ht="15" customHeight="1" x14ac:dyDescent="0.2">
      <c r="A67" s="221"/>
      <c r="B67" s="122" t="str">
        <f>'Eval 1'!B64</f>
        <v>Able to read shooter</v>
      </c>
      <c r="C67" s="81" t="str">
        <f>HLOOKUP($A$6,'Eval 1'!$D$6:$W$82,59,FALSE)</f>
        <v>-</v>
      </c>
      <c r="D67" s="81" t="str">
        <f>HLOOKUP($A$6,'Eval 2'!$D$6:$W$82,59,FALSE)</f>
        <v>-</v>
      </c>
      <c r="E67" s="81" t="str">
        <f>HLOOKUP($A$6,'Eval 3'!$D$6:$W$82,59,FALSE)</f>
        <v>-</v>
      </c>
      <c r="F67" s="224"/>
      <c r="G67" s="224"/>
      <c r="H67" s="225"/>
    </row>
    <row r="68" spans="1:8" s="3" customFormat="1" ht="15" customHeight="1" x14ac:dyDescent="0.2">
      <c r="A68" s="221"/>
      <c r="B68" s="122" t="str">
        <f>'Eval 1'!B65</f>
        <v>Finds puck in scramble</v>
      </c>
      <c r="C68" s="81" t="str">
        <f>HLOOKUP($A$6,'Eval 1'!$D$6:$W$82,60,FALSE)</f>
        <v>-</v>
      </c>
      <c r="D68" s="81" t="str">
        <f>HLOOKUP($A$6,'Eval 2'!$D$6:$W$82,60,FALSE)</f>
        <v>-</v>
      </c>
      <c r="E68" s="81" t="str">
        <f>HLOOKUP($A$6,'Eval 3'!$D$6:$W$82,60,FALSE)</f>
        <v>-</v>
      </c>
      <c r="F68" s="224"/>
      <c r="G68" s="224"/>
      <c r="H68" s="225"/>
    </row>
    <row r="69" spans="1:8" s="3" customFormat="1" ht="15" customHeight="1" x14ac:dyDescent="0.2">
      <c r="A69" s="221"/>
      <c r="B69" s="122" t="str">
        <f>'Eval 1'!B66</f>
        <v>Able to make key saves</v>
      </c>
      <c r="C69" s="81" t="str">
        <f>HLOOKUP($A$6,'Eval 1'!$D$6:$W$82,61,FALSE)</f>
        <v>-</v>
      </c>
      <c r="D69" s="81" t="str">
        <f>HLOOKUP($A$6,'Eval 2'!$D$6:$W$82,61,FALSE)</f>
        <v>-</v>
      </c>
      <c r="E69" s="81" t="str">
        <f>HLOOKUP($A$6,'Eval 3'!$D$6:$W$82,61,FALSE)</f>
        <v>-</v>
      </c>
      <c r="F69" s="224"/>
      <c r="G69" s="224"/>
      <c r="H69" s="225"/>
    </row>
    <row r="70" spans="1:8" s="3" customFormat="1" ht="15" customHeight="1" x14ac:dyDescent="0.2">
      <c r="A70" s="221"/>
      <c r="B70" s="122" t="str">
        <f>'Eval 1'!B67</f>
        <v>Able to perform in pressure situations</v>
      </c>
      <c r="C70" s="81" t="str">
        <f>HLOOKUP($A$6,'Eval 1'!$D$6:$W$82,62,FALSE)</f>
        <v>-</v>
      </c>
      <c r="D70" s="81" t="str">
        <f>HLOOKUP($A$6,'Eval 2'!$D$6:$W$82,62,FALSE)</f>
        <v>-</v>
      </c>
      <c r="E70" s="81" t="str">
        <f>HLOOKUP($A$6,'Eval 3'!$D$6:$W$82,62,FALSE)</f>
        <v>-</v>
      </c>
      <c r="F70" s="224"/>
      <c r="G70" s="224"/>
      <c r="H70" s="225"/>
    </row>
    <row r="71" spans="1:8" s="3" customFormat="1" ht="15" customHeight="1" x14ac:dyDescent="0.2">
      <c r="A71" s="221"/>
      <c r="B71" s="122" t="str">
        <f>'Eval 1'!B68</f>
        <v>Displays an ‘in charge’ attitude</v>
      </c>
      <c r="C71" s="81" t="str">
        <f>HLOOKUP($A$6,'Eval 1'!$D$6:$W$82,63,FALSE)</f>
        <v>-</v>
      </c>
      <c r="D71" s="81" t="str">
        <f>HLOOKUP($A$6,'Eval 2'!$D$6:$W$82,63,FALSE)</f>
        <v>-</v>
      </c>
      <c r="E71" s="81" t="str">
        <f>HLOOKUP($A$6,'Eval 3'!$D$6:$W$82,63,FALSE)</f>
        <v>-</v>
      </c>
      <c r="F71" s="224"/>
      <c r="G71" s="224"/>
      <c r="H71" s="225"/>
    </row>
    <row r="72" spans="1:8" s="3" customFormat="1" ht="15" customHeight="1" x14ac:dyDescent="0.2">
      <c r="A72" s="221"/>
      <c r="B72" s="122" t="str">
        <f>'Eval 1'!B69</f>
        <v>Positive mental attitude at all times</v>
      </c>
      <c r="C72" s="81" t="str">
        <f>HLOOKUP($A$6,'Eval 1'!$D$6:$W$82,64,FALSE)</f>
        <v>-</v>
      </c>
      <c r="D72" s="81" t="str">
        <f>HLOOKUP($A$6,'Eval 2'!$D$6:$W$82,64,FALSE)</f>
        <v>-</v>
      </c>
      <c r="E72" s="81" t="str">
        <f>HLOOKUP($A$6,'Eval 3'!$D$6:$W$82,64,FALSE)</f>
        <v>-</v>
      </c>
      <c r="F72" s="224"/>
      <c r="G72" s="224"/>
      <c r="H72" s="225"/>
    </row>
    <row r="73" spans="1:8" s="3" customFormat="1" ht="15" customHeight="1" x14ac:dyDescent="0.2">
      <c r="A73" s="221"/>
      <c r="B73" s="122" t="str">
        <f>'Eval 1'!B70</f>
        <v>Size of heart</v>
      </c>
      <c r="C73" s="81" t="str">
        <f>HLOOKUP($A$6,'Eval 1'!$D$6:$W$82,65,FALSE)</f>
        <v>-</v>
      </c>
      <c r="D73" s="81" t="str">
        <f>HLOOKUP($A$6,'Eval 2'!$D$6:$W$82,65,FALSE)</f>
        <v>-</v>
      </c>
      <c r="E73" s="81" t="str">
        <f>HLOOKUP($A$6,'Eval 3'!$D$6:$W$82,65,FALSE)</f>
        <v>-</v>
      </c>
      <c r="F73" s="224"/>
      <c r="G73" s="224"/>
      <c r="H73" s="225"/>
    </row>
    <row r="74" spans="1:8" s="3" customFormat="1" ht="15" customHeight="1" x14ac:dyDescent="0.2">
      <c r="A74" s="221"/>
      <c r="B74" s="122" t="str">
        <f>'Eval 1'!B71</f>
        <v>Constant desire to excel in all situations</v>
      </c>
      <c r="C74" s="81" t="str">
        <f>HLOOKUP($A$6,'Eval 1'!$D$6:$W$82,66,FALSE)</f>
        <v>-</v>
      </c>
      <c r="D74" s="81" t="str">
        <f>HLOOKUP($A$6,'Eval 2'!$D$6:$W$82,66,FALSE)</f>
        <v>-</v>
      </c>
      <c r="E74" s="81" t="str">
        <f>HLOOKUP($A$6,'Eval 3'!$D$6:$W$82,66,FALSE)</f>
        <v>-</v>
      </c>
      <c r="F74" s="224"/>
      <c r="G74" s="224"/>
      <c r="H74" s="225"/>
    </row>
    <row r="75" spans="1:8" s="3" customFormat="1" ht="15" customHeight="1" x14ac:dyDescent="0.2">
      <c r="A75" s="221"/>
      <c r="B75" s="122" t="str">
        <f>'Eval 1'!B72</f>
        <v>Constant work ethic in practices</v>
      </c>
      <c r="C75" s="81" t="str">
        <f>HLOOKUP($A$6,'Eval 1'!$D$6:$W$82,67,FALSE)</f>
        <v>-</v>
      </c>
      <c r="D75" s="81" t="str">
        <f>HLOOKUP($A$6,'Eval 2'!$D$6:$W$82,67,FALSE)</f>
        <v>-</v>
      </c>
      <c r="E75" s="81" t="str">
        <f>HLOOKUP($A$6,'Eval 3'!$D$6:$W$82,67,FALSE)</f>
        <v>-</v>
      </c>
      <c r="F75" s="224"/>
      <c r="G75" s="224"/>
      <c r="H75" s="225"/>
    </row>
    <row r="76" spans="1:8" s="3" customFormat="1" ht="15" customHeight="1" x14ac:dyDescent="0.2">
      <c r="A76" s="221"/>
      <c r="B76" s="122" t="str">
        <f>'Eval 1'!B73</f>
        <v>Never gives up / battles for pucks</v>
      </c>
      <c r="C76" s="81" t="str">
        <f>HLOOKUP($A$6,'Eval 1'!$D$6:$W$82,68,FALSE)</f>
        <v>-</v>
      </c>
      <c r="D76" s="81" t="str">
        <f>HLOOKUP($A$6,'Eval 2'!$D$6:$W$82,68,FALSE)</f>
        <v>-</v>
      </c>
      <c r="E76" s="81" t="str">
        <f>HLOOKUP($A$6,'Eval 3'!$D$6:$W$82,68,FALSE)</f>
        <v>-</v>
      </c>
      <c r="F76" s="224"/>
      <c r="G76" s="224"/>
      <c r="H76" s="225"/>
    </row>
    <row r="77" spans="1:8" s="3" customFormat="1" ht="15" customHeight="1" x14ac:dyDescent="0.2">
      <c r="A77" s="221"/>
      <c r="B77" s="122" t="str">
        <f>'Eval 1'!B74</f>
        <v>Controls temper</v>
      </c>
      <c r="C77" s="81" t="str">
        <f>HLOOKUP($A$6,'Eval 1'!$D$6:$W$82,69,FALSE)</f>
        <v>-</v>
      </c>
      <c r="D77" s="81" t="str">
        <f>HLOOKUP($A$6,'Eval 2'!$D$6:$W$82,69,FALSE)</f>
        <v>-</v>
      </c>
      <c r="E77" s="81" t="str">
        <f>HLOOKUP($A$6,'Eval 3'!$D$6:$W$82,69,FALSE)</f>
        <v>-</v>
      </c>
      <c r="F77" s="224"/>
      <c r="G77" s="224"/>
      <c r="H77" s="225"/>
    </row>
    <row r="78" spans="1:8" s="3" customFormat="1" ht="15" customHeight="1" x14ac:dyDescent="0.2">
      <c r="A78" s="221"/>
      <c r="B78" s="122" t="str">
        <f>'Eval 1'!B75</f>
        <v>On time and organized</v>
      </c>
      <c r="C78" s="81" t="str">
        <f>HLOOKUP($A$6,'Eval 1'!$D$6:$W$82,70,FALSE)</f>
        <v>-</v>
      </c>
      <c r="D78" s="81" t="str">
        <f>HLOOKUP($A$6,'Eval 2'!$D$6:$W$82,70,FALSE)</f>
        <v>-</v>
      </c>
      <c r="E78" s="81" t="str">
        <f>HLOOKUP($A$6,'Eval 3'!$D$6:$W$82,70,FALSE)</f>
        <v>-</v>
      </c>
      <c r="F78" s="224"/>
      <c r="G78" s="224"/>
      <c r="H78" s="225"/>
    </row>
    <row r="79" spans="1:8" s="3" customFormat="1" ht="15" customHeight="1" x14ac:dyDescent="0.2">
      <c r="A79" s="221"/>
      <c r="B79" s="122" t="str">
        <f>'Eval 1'!B76</f>
        <v>Communication</v>
      </c>
      <c r="C79" s="81" t="str">
        <f>HLOOKUP($A$6,'Eval 1'!$D$6:$W$82,71,FALSE)</f>
        <v>-</v>
      </c>
      <c r="D79" s="81" t="str">
        <f>HLOOKUP($A$6,'Eval 2'!$D$6:$W$82,71,FALSE)</f>
        <v>-</v>
      </c>
      <c r="E79" s="81" t="str">
        <f>HLOOKUP($A$6,'Eval 3'!$D$6:$W$82,71,FALSE)</f>
        <v>-</v>
      </c>
      <c r="F79" s="224"/>
      <c r="G79" s="224"/>
      <c r="H79" s="225"/>
    </row>
    <row r="80" spans="1:8" s="3" customFormat="1" ht="15" customHeight="1" thickBot="1" x14ac:dyDescent="0.25">
      <c r="A80" s="221"/>
      <c r="B80" s="123" t="str">
        <f>'Eval 1'!B77</f>
        <v>Coachability</v>
      </c>
      <c r="C80" s="124" t="str">
        <f>HLOOKUP($A$6,'Eval 1'!$D$6:$W$82,72,FALSE)</f>
        <v>-</v>
      </c>
      <c r="D80" s="124" t="str">
        <f>HLOOKUP($A$6,'Eval 2'!$D$6:$W$82,72,FALSE)</f>
        <v>-</v>
      </c>
      <c r="E80" s="124" t="str">
        <f>HLOOKUP($A$6,'Eval 3'!$D$6:$W$82,72,FALSE)</f>
        <v>-</v>
      </c>
      <c r="F80" s="222"/>
      <c r="G80" s="222"/>
      <c r="H80" s="223"/>
    </row>
    <row r="81" spans="1:8" s="3" customFormat="1" ht="6" customHeight="1" x14ac:dyDescent="0.2">
      <c r="A81" s="79"/>
      <c r="B81" s="118"/>
      <c r="C81" s="119"/>
      <c r="D81" s="119"/>
      <c r="E81" s="119"/>
      <c r="F81" s="68"/>
      <c r="G81" s="68"/>
      <c r="H81" s="68"/>
    </row>
    <row r="82" spans="1:8" ht="12.75" customHeight="1" x14ac:dyDescent="0.2">
      <c r="B82" s="66"/>
      <c r="C82" s="67"/>
      <c r="D82" s="67"/>
      <c r="E82" s="67"/>
      <c r="F82" s="68"/>
      <c r="G82" s="68"/>
      <c r="H82" s="68"/>
    </row>
    <row r="83" spans="1:8" ht="12.75" customHeight="1" x14ac:dyDescent="0.2">
      <c r="B83" s="76" t="s">
        <v>61</v>
      </c>
      <c r="C83" s="243" t="str">
        <f>'Eval 1'!P84</f>
        <v>-</v>
      </c>
      <c r="D83" s="243"/>
      <c r="E83" s="243"/>
      <c r="F83" s="70" t="s">
        <v>60</v>
      </c>
      <c r="G83" s="128" t="str">
        <f>'Eval 1'!P85</f>
        <v>-</v>
      </c>
      <c r="H83" s="128"/>
    </row>
    <row r="84" spans="1:8" ht="12.75" customHeight="1" x14ac:dyDescent="0.2">
      <c r="B84" s="76" t="s">
        <v>62</v>
      </c>
      <c r="C84" s="244" t="str">
        <f>'Eval 2'!P84</f>
        <v>-</v>
      </c>
      <c r="D84" s="244"/>
      <c r="E84" s="244"/>
      <c r="F84" s="68" t="s">
        <v>60</v>
      </c>
      <c r="G84" s="128" t="str">
        <f>'Eval 2'!P85</f>
        <v>-</v>
      </c>
      <c r="H84" s="128"/>
    </row>
    <row r="85" spans="1:8" ht="12.75" customHeight="1" x14ac:dyDescent="0.2">
      <c r="B85" s="76" t="s">
        <v>63</v>
      </c>
      <c r="C85" s="244" t="str">
        <f>'Eval 3'!P84</f>
        <v>-</v>
      </c>
      <c r="D85" s="244"/>
      <c r="E85" s="244"/>
      <c r="F85" s="68" t="s">
        <v>60</v>
      </c>
      <c r="G85" s="128" t="str">
        <f>'Eval 3'!P85</f>
        <v>-</v>
      </c>
      <c r="H85" s="128"/>
    </row>
    <row r="86" spans="1:8" ht="12.75" customHeight="1" x14ac:dyDescent="0.2">
      <c r="B86" s="66"/>
      <c r="C86" s="67"/>
      <c r="D86" s="67"/>
      <c r="E86" s="67"/>
      <c r="F86" s="68"/>
      <c r="G86" s="129"/>
      <c r="H86" s="129"/>
    </row>
    <row r="87" spans="1:8" ht="12.75" customHeight="1" x14ac:dyDescent="0.2">
      <c r="F87" s="69" t="s">
        <v>43</v>
      </c>
      <c r="G87" s="127" t="str">
        <f>'Eval 1'!D84</f>
        <v>-</v>
      </c>
      <c r="H87" s="127"/>
    </row>
    <row r="88" spans="1:8" ht="12.75" customHeight="1" x14ac:dyDescent="0.2">
      <c r="F88" s="69" t="s">
        <v>64</v>
      </c>
      <c r="G88" s="127" t="str">
        <f>'Eval 1'!D85</f>
        <v>-</v>
      </c>
      <c r="H88" s="127"/>
    </row>
    <row r="89" spans="1:8" ht="12.75" customHeight="1" x14ac:dyDescent="0.2">
      <c r="F89" s="183" t="s">
        <v>121</v>
      </c>
      <c r="G89" s="127" t="str">
        <f>'Eval 1'!D86</f>
        <v>-</v>
      </c>
      <c r="H89" s="127"/>
    </row>
    <row r="90" spans="1:8" ht="12.75" customHeight="1" x14ac:dyDescent="0.2">
      <c r="B90" s="66"/>
      <c r="C90" s="67"/>
      <c r="D90" s="67"/>
      <c r="E90" s="67"/>
      <c r="F90" s="68"/>
      <c r="G90" s="68"/>
      <c r="H90" s="68"/>
    </row>
    <row r="91" spans="1:8" ht="12.75" customHeight="1" x14ac:dyDescent="0.2">
      <c r="B91" s="69"/>
      <c r="C91" s="71"/>
      <c r="D91" s="71"/>
      <c r="E91" s="71"/>
      <c r="F91" s="70"/>
      <c r="G91" s="70"/>
      <c r="H91" s="70"/>
    </row>
    <row r="92" spans="1:8" ht="12.75" customHeight="1" x14ac:dyDescent="0.2">
      <c r="B92" s="66"/>
      <c r="C92" s="67"/>
      <c r="D92" s="67"/>
      <c r="E92" s="67"/>
      <c r="F92" s="68"/>
      <c r="G92" s="68"/>
      <c r="H92" s="68"/>
    </row>
    <row r="93" spans="1:8" ht="12.75" customHeight="1" x14ac:dyDescent="0.2">
      <c r="B93" s="72"/>
      <c r="C93" s="67"/>
      <c r="D93" s="67"/>
      <c r="E93" s="67"/>
      <c r="F93" s="70"/>
      <c r="G93" s="70"/>
      <c r="H93" s="70"/>
    </row>
    <row r="94" spans="1:8" ht="12.75" customHeight="1" x14ac:dyDescent="0.2">
      <c r="B94" s="72"/>
      <c r="C94" s="67"/>
      <c r="D94" s="67"/>
      <c r="E94" s="67"/>
      <c r="F94" s="70"/>
      <c r="G94" s="70"/>
      <c r="H94" s="70"/>
    </row>
    <row r="95" spans="1:8" ht="12.75" customHeight="1" x14ac:dyDescent="0.2">
      <c r="B95" s="66"/>
      <c r="C95" s="67"/>
      <c r="D95" s="67"/>
      <c r="E95" s="67"/>
      <c r="F95" s="68"/>
      <c r="G95" s="68"/>
      <c r="H95" s="68"/>
    </row>
    <row r="96" spans="1:8" ht="12.75" customHeight="1" x14ac:dyDescent="0.2">
      <c r="B96" s="69"/>
      <c r="C96" s="67"/>
      <c r="D96" s="67"/>
      <c r="E96" s="67"/>
      <c r="F96" s="70"/>
      <c r="G96" s="70"/>
      <c r="H96" s="70"/>
    </row>
    <row r="97" spans="2:15" ht="12.75" customHeight="1" x14ac:dyDescent="0.2">
      <c r="B97" s="31"/>
      <c r="C97" s="32"/>
      <c r="D97" s="32"/>
      <c r="E97" s="32"/>
      <c r="F97" s="33"/>
      <c r="G97" s="33"/>
      <c r="H97" s="33"/>
    </row>
    <row r="98" spans="2:15" ht="12.75" customHeight="1" x14ac:dyDescent="0.2">
      <c r="B98" s="4"/>
      <c r="C98" s="5"/>
      <c r="D98" s="5"/>
      <c r="E98" s="5"/>
      <c r="F98" s="50"/>
      <c r="G98" s="25"/>
      <c r="H98" s="25"/>
    </row>
    <row r="99" spans="2:15" ht="12.75" customHeight="1" x14ac:dyDescent="0.2">
      <c r="B99" s="5"/>
      <c r="C99" s="5"/>
      <c r="F99" s="47"/>
      <c r="G99" s="25"/>
      <c r="H99" s="25"/>
      <c r="M99" s="7"/>
      <c r="N99" s="8"/>
      <c r="O99" s="8"/>
    </row>
    <row r="100" spans="2:15" ht="12.75" customHeight="1" x14ac:dyDescent="0.2">
      <c r="B100" s="5"/>
      <c r="C100" s="5"/>
      <c r="F100" s="47"/>
      <c r="G100" s="25"/>
      <c r="H100" s="25"/>
    </row>
    <row r="101" spans="2:15" ht="12.75" customHeight="1" x14ac:dyDescent="0.2">
      <c r="B101" s="5"/>
      <c r="C101" s="5"/>
      <c r="F101" s="47"/>
      <c r="G101" s="25"/>
      <c r="H101" s="25"/>
    </row>
    <row r="102" spans="2:15" ht="12.75" customHeight="1" x14ac:dyDescent="0.2">
      <c r="B102" s="5"/>
      <c r="C102" s="5"/>
      <c r="D102" s="7"/>
      <c r="E102" s="7"/>
      <c r="F102" s="47"/>
      <c r="G102" s="25"/>
      <c r="H102" s="25"/>
    </row>
    <row r="103" spans="2:15" ht="12.75" customHeight="1" x14ac:dyDescent="0.2">
      <c r="B103" s="5"/>
      <c r="C103" s="5"/>
      <c r="D103" s="7"/>
      <c r="E103" s="7"/>
      <c r="F103" s="47"/>
      <c r="G103" s="5"/>
      <c r="H103" s="5"/>
    </row>
    <row r="104" spans="2:15" ht="12.75" customHeight="1" x14ac:dyDescent="0.2">
      <c r="B104" s="5"/>
      <c r="C104" s="5"/>
      <c r="D104" s="5"/>
      <c r="E104" s="5"/>
      <c r="F104" s="47"/>
      <c r="G104" s="5"/>
      <c r="H104" s="5"/>
    </row>
    <row r="105" spans="2:15" ht="12.75" customHeight="1" x14ac:dyDescent="0.2">
      <c r="B105" s="5"/>
      <c r="C105" s="5"/>
      <c r="D105" s="5"/>
      <c r="E105" s="5"/>
      <c r="F105" s="9"/>
      <c r="G105" s="5"/>
      <c r="H105" s="5"/>
    </row>
    <row r="106" spans="2:15" ht="12.75" customHeight="1" x14ac:dyDescent="0.2"/>
    <row r="107" spans="2:15" ht="12.75" customHeight="1" x14ac:dyDescent="0.2"/>
    <row r="108" spans="2:15" ht="12.75" customHeight="1" x14ac:dyDescent="0.2"/>
    <row r="109" spans="2:15" ht="12.75" customHeight="1" x14ac:dyDescent="0.2"/>
    <row r="110" spans="2:15" ht="12.75" customHeight="1" x14ac:dyDescent="0.2"/>
    <row r="111" spans="2:15" ht="12.75" customHeight="1" x14ac:dyDescent="0.2">
      <c r="B111" s="3"/>
      <c r="C111" s="3"/>
      <c r="D111" s="3"/>
      <c r="E111" s="3"/>
      <c r="F111" s="3"/>
      <c r="G111" s="3"/>
      <c r="H111" s="3"/>
    </row>
    <row r="112" spans="2:15" x14ac:dyDescent="0.2">
      <c r="B112" s="3"/>
      <c r="C112" s="3"/>
      <c r="D112" s="3"/>
      <c r="E112" s="3"/>
      <c r="F112" s="3"/>
      <c r="G112" s="3"/>
      <c r="H112" s="3"/>
    </row>
    <row r="113" spans="2:8" x14ac:dyDescent="0.2">
      <c r="B113" s="3"/>
      <c r="C113" s="3"/>
      <c r="D113" s="3"/>
      <c r="E113" s="3"/>
      <c r="F113" s="3"/>
      <c r="G113" s="3"/>
      <c r="H113" s="3"/>
    </row>
  </sheetData>
  <sheetProtection password="DFDD" sheet="1" objects="1" scenarios="1"/>
  <mergeCells count="81">
    <mergeCell ref="C84:E84"/>
    <mergeCell ref="C85:E85"/>
    <mergeCell ref="F34:H34"/>
    <mergeCell ref="F36:H36"/>
    <mergeCell ref="F43:H43"/>
    <mergeCell ref="F51:H51"/>
    <mergeCell ref="F44:H44"/>
    <mergeCell ref="F45:H45"/>
    <mergeCell ref="F46:H46"/>
    <mergeCell ref="F47:H47"/>
    <mergeCell ref="F49:H49"/>
    <mergeCell ref="F50:H50"/>
    <mergeCell ref="F61:H61"/>
    <mergeCell ref="F62:H62"/>
    <mergeCell ref="F63:H63"/>
    <mergeCell ref="F41:H41"/>
    <mergeCell ref="F13:H13"/>
    <mergeCell ref="C10:E10"/>
    <mergeCell ref="F10:H11"/>
    <mergeCell ref="F14:H14"/>
    <mergeCell ref="C83:E83"/>
    <mergeCell ref="F19:H19"/>
    <mergeCell ref="F20:H20"/>
    <mergeCell ref="F31:H31"/>
    <mergeCell ref="F28:H28"/>
    <mergeCell ref="F29:H29"/>
    <mergeCell ref="F24:H24"/>
    <mergeCell ref="F25:H25"/>
    <mergeCell ref="F42:H42"/>
    <mergeCell ref="F15:H15"/>
    <mergeCell ref="F37:H37"/>
    <mergeCell ref="F35:H35"/>
    <mergeCell ref="F39:H39"/>
    <mergeCell ref="F38:H38"/>
    <mergeCell ref="F40:H40"/>
    <mergeCell ref="F33:H33"/>
    <mergeCell ref="F18:H18"/>
    <mergeCell ref="F68:H68"/>
    <mergeCell ref="B3:H3"/>
    <mergeCell ref="B9:H9"/>
    <mergeCell ref="F30:H30"/>
    <mergeCell ref="F32:H32"/>
    <mergeCell ref="F16:H16"/>
    <mergeCell ref="F17:H17"/>
    <mergeCell ref="F21:H21"/>
    <mergeCell ref="F22:H22"/>
    <mergeCell ref="F23:H23"/>
    <mergeCell ref="F26:H26"/>
    <mergeCell ref="F27:H27"/>
    <mergeCell ref="A6:H7"/>
    <mergeCell ref="A13:A25"/>
    <mergeCell ref="A27:A41"/>
    <mergeCell ref="B10:B11"/>
    <mergeCell ref="F67:H67"/>
    <mergeCell ref="F56:H56"/>
    <mergeCell ref="F57:H57"/>
    <mergeCell ref="F58:H58"/>
    <mergeCell ref="F59:H59"/>
    <mergeCell ref="A62:A80"/>
    <mergeCell ref="F80:H80"/>
    <mergeCell ref="F76:H76"/>
    <mergeCell ref="F77:H77"/>
    <mergeCell ref="F78:H78"/>
    <mergeCell ref="F79:H79"/>
    <mergeCell ref="F72:H72"/>
    <mergeCell ref="F73:H73"/>
    <mergeCell ref="F74:H74"/>
    <mergeCell ref="F75:H75"/>
    <mergeCell ref="F69:H69"/>
    <mergeCell ref="F70:H70"/>
    <mergeCell ref="F71:H71"/>
    <mergeCell ref="F64:H64"/>
    <mergeCell ref="F65:H65"/>
    <mergeCell ref="F66:H66"/>
    <mergeCell ref="A43:A60"/>
    <mergeCell ref="F60:H60"/>
    <mergeCell ref="F52:H52"/>
    <mergeCell ref="F53:H53"/>
    <mergeCell ref="F54:H54"/>
    <mergeCell ref="F55:H55"/>
    <mergeCell ref="F48:H48"/>
  </mergeCells>
  <phoneticPr fontId="2" type="noConversion"/>
  <printOptions horizontalCentered="1"/>
  <pageMargins left="0.5" right="0.5" top="0.75" bottom="0.25" header="0.5" footer="0.5"/>
  <pageSetup orientation="portrait" r:id="rId1"/>
  <headerFooter alignWithMargins="0"/>
  <rowBreaks count="1" manualBreakCount="1">
    <brk id="42" max="7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1"/>
  </sheetPr>
  <dimension ref="A1:AT113"/>
  <sheetViews>
    <sheetView showGridLines="0" zoomScaleNormal="100" zoomScaleSheetLayoutView="10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N90" sqref="N90"/>
    </sheetView>
  </sheetViews>
  <sheetFormatPr defaultRowHeight="12.75" x14ac:dyDescent="0.2"/>
  <cols>
    <col min="1" max="1" width="4.28515625" style="78" customWidth="1"/>
    <col min="2" max="2" width="35.85546875" customWidth="1"/>
    <col min="3" max="5" width="5.7109375" customWidth="1"/>
    <col min="6" max="6" width="11.7109375" customWidth="1"/>
    <col min="7" max="7" width="8.7109375" customWidth="1"/>
    <col min="8" max="8" width="19.85546875" customWidth="1"/>
    <col min="9" max="9" width="12.7109375" customWidth="1"/>
  </cols>
  <sheetData>
    <row r="1" spans="1:46" ht="12.75" customHeight="1" x14ac:dyDescent="0.2">
      <c r="A1" s="77"/>
      <c r="B1" s="77"/>
      <c r="C1" s="77"/>
      <c r="D1" s="77"/>
      <c r="E1" s="77"/>
      <c r="F1" s="77"/>
      <c r="G1" s="77"/>
      <c r="H1" s="77"/>
      <c r="I1" s="1"/>
      <c r="J1" s="1"/>
      <c r="K1" s="1"/>
      <c r="L1" s="1"/>
      <c r="M1" s="1"/>
      <c r="N1" s="1"/>
      <c r="O1" s="1"/>
      <c r="P1" s="1"/>
      <c r="Q1" s="1"/>
    </row>
    <row r="2" spans="1:46" ht="12.75" customHeight="1" x14ac:dyDescent="0.25">
      <c r="A2" s="77"/>
      <c r="B2" s="77"/>
      <c r="C2" s="77"/>
      <c r="D2" s="77"/>
      <c r="E2" s="77"/>
      <c r="F2" s="77"/>
      <c r="G2" s="77"/>
      <c r="H2" s="77"/>
      <c r="I2" s="2"/>
      <c r="J2" s="2"/>
      <c r="K2" s="2"/>
      <c r="L2" s="2"/>
      <c r="M2" s="2"/>
      <c r="N2" s="2"/>
      <c r="O2" s="2"/>
      <c r="P2" s="2"/>
      <c r="Q2" s="2"/>
    </row>
    <row r="3" spans="1:46" s="37" customFormat="1" ht="37.5" customHeight="1" x14ac:dyDescent="0.35">
      <c r="A3" s="38"/>
      <c r="B3" s="226" t="s">
        <v>126</v>
      </c>
      <c r="C3" s="226"/>
      <c r="D3" s="226"/>
      <c r="E3" s="226"/>
      <c r="F3" s="226"/>
      <c r="G3" s="226"/>
      <c r="H3" s="226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</row>
    <row r="4" spans="1:46" s="38" customFormat="1" ht="15" customHeight="1" x14ac:dyDescent="0.35">
      <c r="A4" s="83"/>
      <c r="B4" s="83"/>
      <c r="C4" s="83"/>
      <c r="D4" s="83"/>
      <c r="E4" s="83"/>
      <c r="F4" s="83"/>
      <c r="G4" s="83"/>
      <c r="H4" s="83"/>
    </row>
    <row r="5" spans="1:46" s="38" customFormat="1" ht="4.5" customHeight="1" x14ac:dyDescent="0.35">
      <c r="A5" s="126"/>
      <c r="B5" s="125"/>
      <c r="C5" s="125"/>
      <c r="D5" s="125"/>
      <c r="E5" s="125"/>
      <c r="F5" s="125"/>
      <c r="G5" s="125"/>
      <c r="H5" s="125"/>
    </row>
    <row r="6" spans="1:46" ht="15" customHeight="1" x14ac:dyDescent="0.2">
      <c r="A6" s="233" t="str">
        <f>'Eval 1'!L6</f>
        <v>Name 5</v>
      </c>
      <c r="B6" s="233"/>
      <c r="C6" s="233"/>
      <c r="D6" s="233"/>
      <c r="E6" s="233"/>
      <c r="F6" s="233"/>
      <c r="G6" s="233"/>
      <c r="H6" s="233"/>
      <c r="I6" s="1"/>
      <c r="J6" s="1"/>
      <c r="K6" s="1"/>
      <c r="L6" s="1"/>
      <c r="M6" s="1"/>
      <c r="N6" s="1"/>
      <c r="O6" s="1"/>
      <c r="P6" s="1"/>
      <c r="Q6" s="1"/>
    </row>
    <row r="7" spans="1:46" ht="15" customHeight="1" x14ac:dyDescent="0.2">
      <c r="A7" s="233"/>
      <c r="B7" s="233"/>
      <c r="C7" s="233"/>
      <c r="D7" s="233"/>
      <c r="E7" s="233"/>
      <c r="F7" s="233"/>
      <c r="G7" s="233"/>
      <c r="H7" s="233"/>
      <c r="I7" s="1"/>
      <c r="J7" s="1"/>
      <c r="K7" s="1"/>
      <c r="L7" s="1"/>
      <c r="M7" s="1"/>
      <c r="N7" s="1"/>
      <c r="O7" s="1"/>
      <c r="P7" s="1"/>
      <c r="Q7" s="1"/>
    </row>
    <row r="8" spans="1:46" ht="15" customHeight="1" thickBot="1" x14ac:dyDescent="0.25">
      <c r="A8" s="77"/>
      <c r="B8" s="43"/>
      <c r="C8" s="43"/>
      <c r="D8" s="43"/>
      <c r="E8" s="43"/>
      <c r="F8" s="43"/>
      <c r="G8" s="43"/>
      <c r="H8" s="43"/>
      <c r="I8" s="1"/>
      <c r="J8" s="1"/>
      <c r="K8" s="1"/>
      <c r="L8" s="1"/>
      <c r="M8" s="1"/>
      <c r="N8" s="1"/>
      <c r="O8" s="1"/>
      <c r="P8" s="1"/>
      <c r="Q8" s="1"/>
    </row>
    <row r="9" spans="1:46" ht="12.75" customHeight="1" thickBot="1" x14ac:dyDescent="0.25">
      <c r="A9" s="77"/>
      <c r="B9" s="227"/>
      <c r="C9" s="228"/>
      <c r="D9" s="228"/>
      <c r="E9" s="228"/>
      <c r="F9" s="228"/>
      <c r="G9" s="228"/>
      <c r="H9" s="229"/>
      <c r="I9" s="1"/>
      <c r="J9" s="1"/>
      <c r="K9" s="1"/>
      <c r="L9" s="1"/>
      <c r="M9" s="1"/>
      <c r="N9" s="1"/>
      <c r="O9" s="1"/>
      <c r="P9" s="1"/>
      <c r="Q9" s="1"/>
    </row>
    <row r="10" spans="1:46" ht="12.75" customHeight="1" x14ac:dyDescent="0.2">
      <c r="B10" s="234" t="s">
        <v>57</v>
      </c>
      <c r="C10" s="236" t="s">
        <v>59</v>
      </c>
      <c r="D10" s="237"/>
      <c r="E10" s="238"/>
      <c r="F10" s="239" t="s">
        <v>58</v>
      </c>
      <c r="G10" s="239"/>
      <c r="H10" s="240"/>
    </row>
    <row r="11" spans="1:46" ht="12.75" customHeight="1" thickBot="1" x14ac:dyDescent="0.25">
      <c r="B11" s="235"/>
      <c r="C11" s="73">
        <v>1</v>
      </c>
      <c r="D11" s="74">
        <v>2</v>
      </c>
      <c r="E11" s="75">
        <v>3</v>
      </c>
      <c r="F11" s="241"/>
      <c r="G11" s="241"/>
      <c r="H11" s="242"/>
    </row>
    <row r="12" spans="1:46" ht="12.75" customHeight="1" thickBot="1" x14ac:dyDescent="0.25">
      <c r="B12" s="64"/>
      <c r="C12" s="64"/>
      <c r="D12" s="64"/>
      <c r="E12" s="64"/>
      <c r="F12" s="65"/>
      <c r="G12" s="65"/>
      <c r="H12" s="65"/>
    </row>
    <row r="13" spans="1:46" s="3" customFormat="1" ht="15" customHeight="1" x14ac:dyDescent="0.2">
      <c r="A13" s="221" t="s">
        <v>34</v>
      </c>
      <c r="B13" s="120" t="str">
        <f>'Eval 1'!B10</f>
        <v>Retains ready position after blocking shots</v>
      </c>
      <c r="C13" s="121" t="str">
        <f>HLOOKUP($A$6,'Eval 1'!$D$6:$W$77,5,FALSE)</f>
        <v>-</v>
      </c>
      <c r="D13" s="121" t="str">
        <f>HLOOKUP($A$6,'Eval 2'!$D$6:$W$77,5,FALSE)</f>
        <v>-</v>
      </c>
      <c r="E13" s="121" t="str">
        <f>HLOOKUP($A$6,'Eval 3'!$D$6:$W$77,5,FALSE)</f>
        <v>-</v>
      </c>
      <c r="F13" s="231"/>
      <c r="G13" s="231"/>
      <c r="H13" s="232"/>
    </row>
    <row r="14" spans="1:46" s="3" customFormat="1" ht="15" customHeight="1" x14ac:dyDescent="0.2">
      <c r="A14" s="221"/>
      <c r="B14" s="122" t="str">
        <f>'Eval 1'!B11</f>
        <v>Holds ready position in movement</v>
      </c>
      <c r="C14" s="81" t="str">
        <f>HLOOKUP($A$6,'Eval 1'!$D$6:$W$77,6,FALSE)</f>
        <v>-</v>
      </c>
      <c r="D14" s="81" t="str">
        <f>HLOOKUP($A$6,'Eval 2'!$D$6:$W$77,6,FALSE)</f>
        <v>-</v>
      </c>
      <c r="E14" s="81" t="str">
        <f>HLOOKUP($A$6,'Eval 3'!$D$6:$W$77,6,FALSE)</f>
        <v>-</v>
      </c>
      <c r="F14" s="224"/>
      <c r="G14" s="224"/>
      <c r="H14" s="225"/>
    </row>
    <row r="15" spans="1:46" s="3" customFormat="1" ht="15" customHeight="1" x14ac:dyDescent="0.2">
      <c r="A15" s="221"/>
      <c r="B15" s="122" t="str">
        <f>'Eval 1'!B12</f>
        <v>Recovery (retains position after scrambling)</v>
      </c>
      <c r="C15" s="81" t="str">
        <f>HLOOKUP($A$6,'Eval 1'!$D$6:$W$77,7,FALSE)</f>
        <v>-</v>
      </c>
      <c r="D15" s="81" t="str">
        <f>HLOOKUP($A$6,'Eval 2'!$D$6:$W$82,7,FALSE)</f>
        <v>-</v>
      </c>
      <c r="E15" s="81" t="str">
        <f>HLOOKUP($A$6,'Eval 3'!$D$6:$W$82,7,FALSE)</f>
        <v>-</v>
      </c>
      <c r="F15" s="224"/>
      <c r="G15" s="224"/>
      <c r="H15" s="225"/>
    </row>
    <row r="16" spans="1:46" s="3" customFormat="1" ht="15" customHeight="1" x14ac:dyDescent="0.2">
      <c r="A16" s="221"/>
      <c r="B16" s="122" t="str">
        <f>'Eval 1'!B13</f>
        <v>Skating ability</v>
      </c>
      <c r="C16" s="81" t="str">
        <f>HLOOKUP($A$6,'Eval 1'!$D$6:$W$77,8,FALSE)</f>
        <v>-</v>
      </c>
      <c r="D16" s="81" t="str">
        <f>HLOOKUP($A$6,'Eval 2'!$D$6:$W$82,8,FALSE)</f>
        <v>-</v>
      </c>
      <c r="E16" s="81" t="str">
        <f>HLOOKUP($A$6,'Eval 3'!$D$6:$W$82,8,FALSE)</f>
        <v>-</v>
      </c>
      <c r="F16" s="224"/>
      <c r="G16" s="224"/>
      <c r="H16" s="225"/>
    </row>
    <row r="17" spans="1:8" s="3" customFormat="1" ht="15" customHeight="1" x14ac:dyDescent="0.2">
      <c r="A17" s="221"/>
      <c r="B17" s="122" t="str">
        <f>'Eval 1'!B14</f>
        <v>Remains on feet</v>
      </c>
      <c r="C17" s="81" t="str">
        <f>HLOOKUP($A$6,'Eval 1'!$D$6:$W$77,9,FALSE)</f>
        <v>-</v>
      </c>
      <c r="D17" s="81" t="str">
        <f>HLOOKUP($A$6,'Eval 2'!$D$6:$W$82,9,FALSE)</f>
        <v>-</v>
      </c>
      <c r="E17" s="81" t="str">
        <f>HLOOKUP($A$6,'Eval 3'!$D$6:$W$82,9,FALSE)</f>
        <v>-</v>
      </c>
      <c r="F17" s="224"/>
      <c r="G17" s="224"/>
      <c r="H17" s="225"/>
    </row>
    <row r="18" spans="1:8" s="3" customFormat="1" ht="15" customHeight="1" x14ac:dyDescent="0.2">
      <c r="A18" s="221"/>
      <c r="B18" s="122" t="str">
        <f>'Eval 1'!B15</f>
        <v>Moves with speed &amp; in control in ready position</v>
      </c>
      <c r="C18" s="81" t="str">
        <f>HLOOKUP($A$6,'Eval 1'!$D$6:$W$82,10,FALSE)</f>
        <v>-</v>
      </c>
      <c r="D18" s="81" t="str">
        <f>HLOOKUP($A$6,'Eval 2'!$D$6:$W$82,10,FALSE)</f>
        <v>-</v>
      </c>
      <c r="E18" s="81" t="str">
        <f>HLOOKUP($A$6,'Eval 3'!$D$6:$W$82,10,FALSE)</f>
        <v>-</v>
      </c>
      <c r="F18" s="224"/>
      <c r="G18" s="224"/>
      <c r="H18" s="225"/>
    </row>
    <row r="19" spans="1:8" s="3" customFormat="1" ht="15" customHeight="1" x14ac:dyDescent="0.2">
      <c r="A19" s="221"/>
      <c r="B19" s="122" t="str">
        <f>'Eval 1'!B16</f>
        <v>Reacts well to puck movement in zone</v>
      </c>
      <c r="C19" s="81" t="str">
        <f>HLOOKUP($A$6,'Eval 1'!$D$6:$W$82,11,FALSE)</f>
        <v>-</v>
      </c>
      <c r="D19" s="81" t="str">
        <f>HLOOKUP($A$6,'Eval 2'!$D$6:$W$82,11,FALSE)</f>
        <v>-</v>
      </c>
      <c r="E19" s="81" t="str">
        <f>HLOOKUP($A$6,'Eval 3'!$D$6:$W$82,11,FALSE)</f>
        <v>-</v>
      </c>
      <c r="F19" s="224"/>
      <c r="G19" s="224"/>
      <c r="H19" s="225"/>
    </row>
    <row r="20" spans="1:8" s="3" customFormat="1" ht="15" customHeight="1" x14ac:dyDescent="0.2">
      <c r="A20" s="221"/>
      <c r="B20" s="122" t="str">
        <f>'Eval 1'!B17</f>
        <v>Ability to recover from knees, side</v>
      </c>
      <c r="C20" s="81" t="str">
        <f>HLOOKUP($A$6,'Eval 1'!$D$6:$W$82,12,FALSE)</f>
        <v>-</v>
      </c>
      <c r="D20" s="81" t="str">
        <f>HLOOKUP($A$6,'Eval 2'!$D$6:$W$82,12,FALSE)</f>
        <v>-</v>
      </c>
      <c r="E20" s="81" t="str">
        <f>HLOOKUP($A$6,'Eval 3'!$D$6:$W$82,12,FALSE)</f>
        <v>-</v>
      </c>
      <c r="F20" s="224"/>
      <c r="G20" s="224"/>
      <c r="H20" s="225"/>
    </row>
    <row r="21" spans="1:8" s="3" customFormat="1" ht="15" customHeight="1" x14ac:dyDescent="0.2">
      <c r="A21" s="221"/>
      <c r="B21" s="122" t="str">
        <f>'Eval 1'!B18</f>
        <v>Reacts well to quick untelegraphed shots</v>
      </c>
      <c r="C21" s="81" t="str">
        <f>HLOOKUP($A$6,'Eval 1'!$D$6:$W$82,13,FALSE)</f>
        <v>-</v>
      </c>
      <c r="D21" s="81" t="str">
        <f>HLOOKUP($A$6,'Eval 2'!$D$6:$W$82,13,FALSE)</f>
        <v>-</v>
      </c>
      <c r="E21" s="81" t="str">
        <f>HLOOKUP($A$6,'Eval 3'!$D$6:$W$82,13,FALSE)</f>
        <v>-</v>
      </c>
      <c r="F21" s="224"/>
      <c r="G21" s="224"/>
      <c r="H21" s="225"/>
    </row>
    <row r="22" spans="1:8" s="3" customFormat="1" ht="15" customHeight="1" x14ac:dyDescent="0.2">
      <c r="A22" s="221"/>
      <c r="B22" s="122" t="str">
        <f>'Eval 1'!B19</f>
        <v>Effective in close</v>
      </c>
      <c r="C22" s="81" t="str">
        <f>HLOOKUP($A$6,'Eval 1'!$D$6:$W$82,14,FALSE)</f>
        <v>-</v>
      </c>
      <c r="D22" s="81" t="str">
        <f>HLOOKUP($A$6,'Eval 2'!$D$6:$W$82,14,FALSE)</f>
        <v>-</v>
      </c>
      <c r="E22" s="81" t="str">
        <f>HLOOKUP($A$6,'Eval 3'!$D$6:$W$82,14,FALSE)</f>
        <v>-</v>
      </c>
      <c r="F22" s="224"/>
      <c r="G22" s="224"/>
      <c r="H22" s="225"/>
    </row>
    <row r="23" spans="1:8" s="3" customFormat="1" ht="15" customHeight="1" x14ac:dyDescent="0.2">
      <c r="A23" s="221"/>
      <c r="B23" s="122" t="str">
        <f>'Eval 1'!B20</f>
        <v>Relaxative movements and reaction time</v>
      </c>
      <c r="C23" s="81" t="str">
        <f>HLOOKUP($A$6,'Eval 1'!$D$6:$W$82,15,FALSE)</f>
        <v>-</v>
      </c>
      <c r="D23" s="81" t="str">
        <f>HLOOKUP($A$6,'Eval 2'!$D$6:$W$82,15,FALSE)</f>
        <v>-</v>
      </c>
      <c r="E23" s="81" t="str">
        <f>HLOOKUP($A$6,'Eval 3'!$D$6:$W$82,15,FALSE)</f>
        <v>-</v>
      </c>
      <c r="F23" s="224"/>
      <c r="G23" s="224"/>
      <c r="H23" s="225"/>
    </row>
    <row r="24" spans="1:8" s="3" customFormat="1" ht="15" customHeight="1" x14ac:dyDescent="0.2">
      <c r="A24" s="221"/>
      <c r="B24" s="122" t="str">
        <f>'Eval 1'!B21</f>
        <v>Physically fit</v>
      </c>
      <c r="C24" s="81" t="str">
        <f>HLOOKUP($A$6,'Eval 1'!$D$6:$W$82,16,FALSE)</f>
        <v>-</v>
      </c>
      <c r="D24" s="81" t="str">
        <f>HLOOKUP($A$6,'Eval 2'!$D$6:$W$82,16,FALSE)</f>
        <v>-</v>
      </c>
      <c r="E24" s="81" t="str">
        <f>HLOOKUP($A$6,'Eval 3'!$D$6:$W$82,16,FALSE)</f>
        <v>-</v>
      </c>
      <c r="F24" s="224"/>
      <c r="G24" s="224"/>
      <c r="H24" s="225"/>
    </row>
    <row r="25" spans="1:8" s="3" customFormat="1" ht="15" customHeight="1" thickBot="1" x14ac:dyDescent="0.25">
      <c r="A25" s="221"/>
      <c r="B25" s="123" t="str">
        <f>'Eval 1'!B22</f>
        <v>Not prone to injury</v>
      </c>
      <c r="C25" s="124" t="str">
        <f>HLOOKUP($A$6,'Eval 1'!$D$6:$W$82,17,FALSE)</f>
        <v>-</v>
      </c>
      <c r="D25" s="124" t="str">
        <f>HLOOKUP($A$6,'Eval 2'!$D$6:$W$82,17,FALSE)</f>
        <v>-</v>
      </c>
      <c r="E25" s="124" t="str">
        <f>HLOOKUP($A$6,'Eval 3'!$D$6:$W$82,17,FALSE)</f>
        <v>-</v>
      </c>
      <c r="F25" s="222"/>
      <c r="G25" s="222"/>
      <c r="H25" s="223"/>
    </row>
    <row r="26" spans="1:8" s="3" customFormat="1" ht="15" customHeight="1" thickBot="1" x14ac:dyDescent="0.25">
      <c r="A26" s="79"/>
      <c r="B26" s="105"/>
      <c r="C26" s="119"/>
      <c r="D26" s="119"/>
      <c r="E26" s="119"/>
      <c r="F26" s="230"/>
      <c r="G26" s="230"/>
      <c r="H26" s="230"/>
    </row>
    <row r="27" spans="1:8" s="3" customFormat="1" ht="15" customHeight="1" x14ac:dyDescent="0.2">
      <c r="A27" s="221" t="s">
        <v>35</v>
      </c>
      <c r="B27" s="120" t="str">
        <f>'Eval 1'!B24</f>
        <v>Butterfly technique (compact, square)</v>
      </c>
      <c r="C27" s="121" t="str">
        <f>HLOOKUP($A$6,'Eval 1'!$D$6:$W$82,19,FALSE)</f>
        <v>-</v>
      </c>
      <c r="D27" s="121" t="str">
        <f>HLOOKUP($A$6,'Eval 2'!$D$6:$W$82,19,FALSE)</f>
        <v>-</v>
      </c>
      <c r="E27" s="121" t="str">
        <f>HLOOKUP($A$6,'Eval 3'!$D$6:$W$82,19,FALSE)</f>
        <v>-</v>
      </c>
      <c r="F27" s="231"/>
      <c r="G27" s="231"/>
      <c r="H27" s="232"/>
    </row>
    <row r="28" spans="1:8" s="3" customFormat="1" ht="15" customHeight="1" x14ac:dyDescent="0.2">
      <c r="A28" s="221"/>
      <c r="B28" s="122" t="str">
        <f>'Eval 1'!B25</f>
        <v>Use of Stick</v>
      </c>
      <c r="C28" s="81" t="str">
        <f>HLOOKUP($A$6,'Eval 1'!$D$6:$W$82,20,FALSE)</f>
        <v>-</v>
      </c>
      <c r="D28" s="81" t="str">
        <f>HLOOKUP($A$6,'Eval 2'!$D$6:$W$82,20,FALSE)</f>
        <v>-</v>
      </c>
      <c r="E28" s="81" t="str">
        <f>HLOOKUP($A$6,'Eval 3'!$D$6:$W$82,20,FALSE)</f>
        <v>-</v>
      </c>
      <c r="F28" s="224"/>
      <c r="G28" s="224"/>
      <c r="H28" s="225"/>
    </row>
    <row r="29" spans="1:8" s="3" customFormat="1" ht="15" customHeight="1" x14ac:dyDescent="0.2">
      <c r="A29" s="221"/>
      <c r="B29" s="122" t="str">
        <f>'Eval 1'!B26</f>
        <v>Rebound control: off stick</v>
      </c>
      <c r="C29" s="81" t="str">
        <f>HLOOKUP($A$6,'Eval 1'!$D$6:$W$82,21,FALSE)</f>
        <v>-</v>
      </c>
      <c r="D29" s="81" t="str">
        <f>HLOOKUP($A$6,'Eval 2'!$D$6:$W$82,21,FALSE)</f>
        <v>-</v>
      </c>
      <c r="E29" s="81" t="str">
        <f>HLOOKUP($A$6,'Eval 3'!$D$6:$W$82,21,FALSE)</f>
        <v>-</v>
      </c>
      <c r="F29" s="224"/>
      <c r="G29" s="224"/>
      <c r="H29" s="225"/>
    </row>
    <row r="30" spans="1:8" s="3" customFormat="1" ht="15" customHeight="1" x14ac:dyDescent="0.2">
      <c r="A30" s="221"/>
      <c r="B30" s="122" t="str">
        <f>'Eval 1'!B27</f>
        <v>Rebound control off pads</v>
      </c>
      <c r="C30" s="81" t="str">
        <f>HLOOKUP($A$6,'Eval 1'!$D$6:$W$82,22,FALSE)</f>
        <v>-</v>
      </c>
      <c r="D30" s="81" t="str">
        <f>HLOOKUP($A$6,'Eval 2'!$D$6:$W$82,22,FALSE)</f>
        <v>-</v>
      </c>
      <c r="E30" s="81" t="str">
        <f>HLOOKUP($A$6,'Eval 3'!$D$6:$W$82,22,FALSE)</f>
        <v>-</v>
      </c>
      <c r="F30" s="224"/>
      <c r="G30" s="224"/>
      <c r="H30" s="225"/>
    </row>
    <row r="31" spans="1:8" s="3" customFormat="1" ht="15" customHeight="1" x14ac:dyDescent="0.2">
      <c r="A31" s="221"/>
      <c r="B31" s="122" t="str">
        <f>'Eval 1'!B28</f>
        <v>Ability to butterfly at appropriate time</v>
      </c>
      <c r="C31" s="81" t="str">
        <f>HLOOKUP($A$6,'Eval 1'!$D$6:$W$82,23,FALSE)</f>
        <v>-</v>
      </c>
      <c r="D31" s="81" t="str">
        <f>HLOOKUP($A$6,'Eval 2'!$D$6:$W$82,23,FALSE)</f>
        <v>-</v>
      </c>
      <c r="E31" s="81" t="str">
        <f>HLOOKUP($A$6,'Eval 3'!$D$6:$W$82,23,FALSE)</f>
        <v>-</v>
      </c>
      <c r="F31" s="224"/>
      <c r="G31" s="224"/>
      <c r="H31" s="225"/>
    </row>
    <row r="32" spans="1:8" s="3" customFormat="1" ht="15" customHeight="1" x14ac:dyDescent="0.2">
      <c r="A32" s="221"/>
      <c r="B32" s="122" t="str">
        <f>'Eval 1'!B29</f>
        <v>Ability to maintain balance</v>
      </c>
      <c r="C32" s="81" t="str">
        <f>HLOOKUP($A$6,'Eval 1'!$D$6:$W$82,24,FALSE)</f>
        <v>-</v>
      </c>
      <c r="D32" s="81" t="str">
        <f>HLOOKUP($A$6,'Eval 2'!$D$6:$W$82,24,FALSE)</f>
        <v>-</v>
      </c>
      <c r="E32" s="81" t="str">
        <f>HLOOKUP($A$6,'Eval 3'!$D$6:$W$82,24,FALSE)</f>
        <v>-</v>
      </c>
      <c r="F32" s="224"/>
      <c r="G32" s="224"/>
      <c r="H32" s="225"/>
    </row>
    <row r="33" spans="1:8" s="3" customFormat="1" ht="15" customHeight="1" x14ac:dyDescent="0.2">
      <c r="A33" s="221"/>
      <c r="B33" s="122" t="str">
        <f>'Eval 1'!B30</f>
        <v>Quickness of blocker</v>
      </c>
      <c r="C33" s="81" t="str">
        <f>HLOOKUP($A$6,'Eval 1'!$D$6:$W$82,25,FALSE)</f>
        <v>-</v>
      </c>
      <c r="D33" s="81" t="str">
        <f>HLOOKUP($A$6,'Eval 2'!$D$6:$W$82,25,FALSE)</f>
        <v>-</v>
      </c>
      <c r="E33" s="81" t="str">
        <f>HLOOKUP($A$6,'Eval 3'!$D$6:$W$82,25,FALSE)</f>
        <v>-</v>
      </c>
      <c r="F33" s="224"/>
      <c r="G33" s="224"/>
      <c r="H33" s="225"/>
    </row>
    <row r="34" spans="1:8" s="3" customFormat="1" ht="15" customHeight="1" x14ac:dyDescent="0.2">
      <c r="A34" s="221"/>
      <c r="B34" s="122" t="str">
        <f>'Eval 1'!B31</f>
        <v>Quickness of catcher</v>
      </c>
      <c r="C34" s="81" t="str">
        <f>HLOOKUP($A$6,'Eval 1'!$D$6:$W$82,26,FALSE)</f>
        <v>-</v>
      </c>
      <c r="D34" s="81" t="str">
        <f>HLOOKUP($A$6,'Eval 2'!$D$6:$W$82,26,FALSE)</f>
        <v>-</v>
      </c>
      <c r="E34" s="81" t="str">
        <f>HLOOKUP($A$6,'Eval 3'!$D$6:$W$82,26,FALSE)</f>
        <v>-</v>
      </c>
      <c r="F34" s="224"/>
      <c r="G34" s="224"/>
      <c r="H34" s="225"/>
    </row>
    <row r="35" spans="1:8" s="3" customFormat="1" ht="15" customHeight="1" x14ac:dyDescent="0.2">
      <c r="A35" s="221"/>
      <c r="B35" s="122" t="str">
        <f>'Eval 1'!B32</f>
        <v>Position of blocker</v>
      </c>
      <c r="C35" s="81" t="str">
        <f>HLOOKUP($A$6,'Eval 1'!$D$6:$W$82,27,FALSE)</f>
        <v>-</v>
      </c>
      <c r="D35" s="81" t="str">
        <f>HLOOKUP($A$6,'Eval 2'!$D$6:$W$82,27,FALSE)</f>
        <v>-</v>
      </c>
      <c r="E35" s="81" t="str">
        <f>HLOOKUP($A$6,'Eval 3'!$D$6:$W$82,27,FALSE)</f>
        <v>-</v>
      </c>
      <c r="F35" s="224"/>
      <c r="G35" s="224"/>
      <c r="H35" s="225"/>
    </row>
    <row r="36" spans="1:8" s="3" customFormat="1" ht="15" customHeight="1" x14ac:dyDescent="0.2">
      <c r="A36" s="221"/>
      <c r="B36" s="122" t="str">
        <f>'Eval 1'!B33</f>
        <v>Position of catcher</v>
      </c>
      <c r="C36" s="81" t="str">
        <f>HLOOKUP($A$6,'Eval 1'!$D$6:$W$82,28,FALSE)</f>
        <v>-</v>
      </c>
      <c r="D36" s="81" t="str">
        <f>HLOOKUP($A$6,'Eval 2'!$D$6:$W$82,28,FALSE)</f>
        <v>-</v>
      </c>
      <c r="E36" s="81" t="str">
        <f>HLOOKUP($A$6,'Eval 3'!$D$6:$W$82,28,FALSE)</f>
        <v>-</v>
      </c>
      <c r="F36" s="224"/>
      <c r="G36" s="224"/>
      <c r="H36" s="225"/>
    </row>
    <row r="37" spans="1:8" s="3" customFormat="1" ht="15" customHeight="1" x14ac:dyDescent="0.2">
      <c r="A37" s="221"/>
      <c r="B37" s="122" t="str">
        <f>'Eval 1'!B34</f>
        <v>Rebound control: blocker</v>
      </c>
      <c r="C37" s="81" t="str">
        <f>HLOOKUP($A$6,'Eval 1'!$D$6:$W$82,29,FALSE)</f>
        <v>-</v>
      </c>
      <c r="D37" s="81" t="str">
        <f>HLOOKUP($A$6,'Eval 2'!$D$6:$W$82,29,FALSE)</f>
        <v>-</v>
      </c>
      <c r="E37" s="81" t="str">
        <f>HLOOKUP($A$6,'Eval 3'!$D$6:$W$82,29,FALSE)</f>
        <v>-</v>
      </c>
      <c r="F37" s="224"/>
      <c r="G37" s="224"/>
      <c r="H37" s="225"/>
    </row>
    <row r="38" spans="1:8" s="3" customFormat="1" ht="15" customHeight="1" x14ac:dyDescent="0.2">
      <c r="A38" s="221"/>
      <c r="B38" s="122" t="str">
        <f>'Eval 1'!B35</f>
        <v>Rebound control: catcher</v>
      </c>
      <c r="C38" s="81" t="str">
        <f>HLOOKUP($A$6,'Eval 1'!$D$6:$W$82,30,FALSE)</f>
        <v>-</v>
      </c>
      <c r="D38" s="81" t="str">
        <f>HLOOKUP($A$6,'Eval 2'!$D$6:$W$82,30,FALSE)</f>
        <v>-</v>
      </c>
      <c r="E38" s="81" t="str">
        <f>HLOOKUP($A$6,'Eval 3'!$D$6:$W$82,30,FALSE)</f>
        <v>-</v>
      </c>
      <c r="F38" s="224"/>
      <c r="G38" s="224"/>
      <c r="H38" s="225"/>
    </row>
    <row r="39" spans="1:8" s="3" customFormat="1" ht="15" customHeight="1" x14ac:dyDescent="0.2">
      <c r="A39" s="221"/>
      <c r="B39" s="122" t="str">
        <f>'Eval 1'!B36</f>
        <v>Rebound control: chest</v>
      </c>
      <c r="C39" s="81" t="str">
        <f>HLOOKUP($A$6,'Eval 1'!$D$6:$W$82,31,FALSE)</f>
        <v>-</v>
      </c>
      <c r="D39" s="81" t="str">
        <f>HLOOKUP($A$6,'Eval 2'!$D$6:$W$82,31,FALSE)</f>
        <v>-</v>
      </c>
      <c r="E39" s="81" t="str">
        <f>HLOOKUP($A$6,'Eval 3'!$D$6:$W$82,31,FALSE)</f>
        <v>-</v>
      </c>
      <c r="F39" s="224"/>
      <c r="G39" s="224"/>
      <c r="H39" s="225"/>
    </row>
    <row r="40" spans="1:8" s="3" customFormat="1" ht="15" customHeight="1" x14ac:dyDescent="0.2">
      <c r="A40" s="221"/>
      <c r="B40" s="122" t="str">
        <f>'Eval 1'!B37</f>
        <v>Passing / clearing</v>
      </c>
      <c r="C40" s="81" t="str">
        <f>HLOOKUP($A$6,'Eval 1'!$D$6:$W$82,32,FALSE)</f>
        <v>-</v>
      </c>
      <c r="D40" s="81" t="str">
        <f>HLOOKUP($A$6,'Eval 2'!$D$6:$W$82,32,FALSE)</f>
        <v>-</v>
      </c>
      <c r="E40" s="81" t="str">
        <f>HLOOKUP($A$6,'Eval 3'!$D$6:$W$82,32,FALSE)</f>
        <v>-</v>
      </c>
      <c r="F40" s="224"/>
      <c r="G40" s="224"/>
      <c r="H40" s="225"/>
    </row>
    <row r="41" spans="1:8" s="3" customFormat="1" ht="15" customHeight="1" thickBot="1" x14ac:dyDescent="0.25">
      <c r="A41" s="221"/>
      <c r="B41" s="123" t="str">
        <f>'Eval 1'!B38</f>
        <v>Puck playing ability</v>
      </c>
      <c r="C41" s="124" t="str">
        <f>HLOOKUP($A$6,'Eval 1'!$D$6:$W$82,33,FALSE)</f>
        <v>-</v>
      </c>
      <c r="D41" s="124" t="str">
        <f>HLOOKUP($A$6,'Eval 2'!$D$6:$W$82,33,FALSE)</f>
        <v>-</v>
      </c>
      <c r="E41" s="124" t="str">
        <f>HLOOKUP($A$6,'Eval 3'!$D$6:$W$82,33,FALSE)</f>
        <v>-</v>
      </c>
      <c r="F41" s="222"/>
      <c r="G41" s="222"/>
      <c r="H41" s="223"/>
    </row>
    <row r="42" spans="1:8" s="3" customFormat="1" ht="15" customHeight="1" thickBot="1" x14ac:dyDescent="0.25">
      <c r="A42" s="79"/>
      <c r="B42" s="105"/>
      <c r="C42" s="119"/>
      <c r="D42" s="119"/>
      <c r="E42" s="119"/>
      <c r="F42" s="230"/>
      <c r="G42" s="230"/>
      <c r="H42" s="230"/>
    </row>
    <row r="43" spans="1:8" s="3" customFormat="1" ht="15" customHeight="1" x14ac:dyDescent="0.2">
      <c r="A43" s="221" t="s">
        <v>36</v>
      </c>
      <c r="B43" s="120" t="str">
        <f>'Eval 1'!B40</f>
        <v>Knows position at all times</v>
      </c>
      <c r="C43" s="121" t="str">
        <f>HLOOKUP($A$6,'Eval 1'!$D$6:$W$82,35,FALSE)</f>
        <v>-</v>
      </c>
      <c r="D43" s="121" t="str">
        <f>HLOOKUP($A$6,'Eval 2'!$D$6:$W$82,35,FALSE)</f>
        <v>-</v>
      </c>
      <c r="E43" s="121" t="str">
        <f>HLOOKUP($A$6,'Eval 3'!$D$6:$W$82,35,FALSE)</f>
        <v>-</v>
      </c>
      <c r="F43" s="231"/>
      <c r="G43" s="231"/>
      <c r="H43" s="232"/>
    </row>
    <row r="44" spans="1:8" s="3" customFormat="1" ht="15" customHeight="1" x14ac:dyDescent="0.2">
      <c r="A44" s="221"/>
      <c r="B44" s="122" t="str">
        <f>'Eval 1'!B41</f>
        <v>Assumes neutral position at top edge of crease</v>
      </c>
      <c r="C44" s="81" t="str">
        <f>HLOOKUP($A$6,'Eval 1'!$D$6:$W$82,36,FALSE)</f>
        <v>-</v>
      </c>
      <c r="D44" s="81" t="str">
        <f>HLOOKUP($A$6,'Eval 2'!$D$6:$W$82,36,FALSE)</f>
        <v>-</v>
      </c>
      <c r="E44" s="81" t="str">
        <f>HLOOKUP($A$6,'Eval 3'!$D$6:$W$82,36,FALSE)</f>
        <v>-</v>
      </c>
      <c r="F44" s="224"/>
      <c r="G44" s="224"/>
      <c r="H44" s="225"/>
    </row>
    <row r="45" spans="1:8" s="3" customFormat="1" ht="15" customHeight="1" x14ac:dyDescent="0.2">
      <c r="A45" s="221"/>
      <c r="B45" s="122" t="str">
        <f>'Eval 1'!B42</f>
        <v>Positions self properly prior to shot</v>
      </c>
      <c r="C45" s="81" t="str">
        <f>HLOOKUP($A$6,'Eval 1'!$D$6:$W$82,37,FALSE)</f>
        <v>-</v>
      </c>
      <c r="D45" s="81" t="str">
        <f>HLOOKUP($A$6,'Eval 2'!$D$6:$W$82,37,FALSE)</f>
        <v>-</v>
      </c>
      <c r="E45" s="81" t="str">
        <f>HLOOKUP($A$6,'Eval 3'!$D$6:$W$82,37,FALSE)</f>
        <v>-</v>
      </c>
      <c r="F45" s="224"/>
      <c r="G45" s="224"/>
      <c r="H45" s="225"/>
    </row>
    <row r="46" spans="1:8" s="3" customFormat="1" ht="15" customHeight="1" x14ac:dyDescent="0.2">
      <c r="A46" s="221"/>
      <c r="B46" s="122" t="str">
        <f>'Eval 1'!B43</f>
        <v>Ability to orient self instantly</v>
      </c>
      <c r="C46" s="81" t="str">
        <f>HLOOKUP($A$6,'Eval 1'!$D$6:$W$82,38,FALSE)</f>
        <v>-</v>
      </c>
      <c r="D46" s="81" t="str">
        <f>HLOOKUP($A$6,'Eval 2'!$D$6:$W$82,38,FALSE)</f>
        <v>-</v>
      </c>
      <c r="E46" s="81" t="str">
        <f>HLOOKUP($A$6,'Eval 3'!$D$6:$W$82,38,FALSE)</f>
        <v>-</v>
      </c>
      <c r="F46" s="224"/>
      <c r="G46" s="224"/>
      <c r="H46" s="225"/>
    </row>
    <row r="47" spans="1:8" s="3" customFormat="1" ht="15" customHeight="1" x14ac:dyDescent="0.2">
      <c r="A47" s="221"/>
      <c r="B47" s="122" t="str">
        <f>'Eval 1'!B44</f>
        <v>Lines up properly on puck</v>
      </c>
      <c r="C47" s="81" t="str">
        <f>HLOOKUP($A$6,'Eval 1'!$D$6:$W$82,39,FALSE)</f>
        <v>-</v>
      </c>
      <c r="D47" s="81" t="str">
        <f>HLOOKUP($A$6,'Eval 2'!$D$6:$W$82,39,FALSE)</f>
        <v>-</v>
      </c>
      <c r="E47" s="81" t="str">
        <f>HLOOKUP($A$6,'Eval 3'!$D$6:$W$82,39,FALSE)</f>
        <v>-</v>
      </c>
      <c r="F47" s="224"/>
      <c r="G47" s="224"/>
      <c r="H47" s="225"/>
    </row>
    <row r="48" spans="1:8" s="3" customFormat="1" ht="15" customHeight="1" x14ac:dyDescent="0.2">
      <c r="A48" s="221"/>
      <c r="B48" s="122" t="str">
        <f>'Eval 1'!B45</f>
        <v>Knowledge of shooter’s options</v>
      </c>
      <c r="C48" s="81" t="str">
        <f>HLOOKUP($A$6,'Eval 1'!$D$6:$W$82,40,FALSE)</f>
        <v>-</v>
      </c>
      <c r="D48" s="81" t="str">
        <f>HLOOKUP($A$6,'Eval 2'!$D$6:$W$82,40,FALSE)</f>
        <v>-</v>
      </c>
      <c r="E48" s="81" t="str">
        <f>HLOOKUP($A$6,'Eval 3'!$D$6:$W$82,40,FALSE)</f>
        <v>-</v>
      </c>
      <c r="F48" s="224"/>
      <c r="G48" s="224"/>
      <c r="H48" s="225"/>
    </row>
    <row r="49" spans="1:8" s="3" customFormat="1" ht="15" customHeight="1" x14ac:dyDescent="0.2">
      <c r="A49" s="221"/>
      <c r="B49" s="122" t="str">
        <f>'Eval 1'!B46</f>
        <v>Looks for potential shooter</v>
      </c>
      <c r="C49" s="81" t="str">
        <f>HLOOKUP($A$6,'Eval 1'!$D$6:$W$82,41,FALSE)</f>
        <v>-</v>
      </c>
      <c r="D49" s="81" t="str">
        <f>HLOOKUP($A$6,'Eval 2'!$D$6:$W$82,41,FALSE)</f>
        <v>-</v>
      </c>
      <c r="E49" s="81" t="str">
        <f>HLOOKUP($A$6,'Eval 3'!$D$6:$W$82,41,FALSE)</f>
        <v>-</v>
      </c>
      <c r="F49" s="224"/>
      <c r="G49" s="224"/>
      <c r="H49" s="225"/>
    </row>
    <row r="50" spans="1:8" s="3" customFormat="1" ht="15" customHeight="1" x14ac:dyDescent="0.2">
      <c r="A50" s="221"/>
      <c r="B50" s="122" t="str">
        <f>'Eval 1'!B47</f>
        <v>Lines up properly in ready position</v>
      </c>
      <c r="C50" s="81" t="str">
        <f>HLOOKUP($A$6,'Eval 1'!$D$6:$W$82,42,FALSE)</f>
        <v>-</v>
      </c>
      <c r="D50" s="81" t="str">
        <f>HLOOKUP($A$6,'Eval 2'!$D$6:$W$82,42,FALSE)</f>
        <v>-</v>
      </c>
      <c r="E50" s="81" t="str">
        <f>HLOOKUP($A$6,'Eval 3'!$D$6:$W$82,42,FALSE)</f>
        <v>-</v>
      </c>
      <c r="F50" s="224"/>
      <c r="G50" s="224"/>
      <c r="H50" s="225"/>
    </row>
    <row r="51" spans="1:8" s="3" customFormat="1" ht="15" customHeight="1" x14ac:dyDescent="0.2">
      <c r="A51" s="221"/>
      <c r="B51" s="122" t="str">
        <f>'Eval 1'!B48</f>
        <v>Ability to locate potential shooters</v>
      </c>
      <c r="C51" s="81" t="str">
        <f>HLOOKUP($A$6,'Eval 1'!$D$6:$W$82,43,FALSE)</f>
        <v>-</v>
      </c>
      <c r="D51" s="81" t="str">
        <f>HLOOKUP($A$6,'Eval 2'!$D$6:$W$82,43,FALSE)</f>
        <v>-</v>
      </c>
      <c r="E51" s="81" t="str">
        <f>HLOOKUP($A$6,'Eval 3'!$D$6:$W$82,43,FALSE)</f>
        <v>-</v>
      </c>
      <c r="F51" s="224"/>
      <c r="G51" s="224"/>
      <c r="H51" s="225"/>
    </row>
    <row r="52" spans="1:8" s="3" customFormat="1" ht="15" customHeight="1" x14ac:dyDescent="0.2">
      <c r="A52" s="221"/>
      <c r="B52" s="122" t="str">
        <f>'Eval 1'!B49</f>
        <v>Position with respect to potential deflectors</v>
      </c>
      <c r="C52" s="81" t="str">
        <f>HLOOKUP($A$6,'Eval 1'!$D$6:$W$82,44,FALSE)</f>
        <v>-</v>
      </c>
      <c r="D52" s="81" t="str">
        <f>HLOOKUP($A$6,'Eval 2'!$D$6:$W$82,44,FALSE)</f>
        <v>-</v>
      </c>
      <c r="E52" s="81" t="str">
        <f>HLOOKUP($A$6,'Eval 3'!$D$6:$W$82,44,FALSE)</f>
        <v>-</v>
      </c>
      <c r="F52" s="224"/>
      <c r="G52" s="224"/>
      <c r="H52" s="225"/>
    </row>
    <row r="53" spans="1:8" s="3" customFormat="1" ht="15" customHeight="1" x14ac:dyDescent="0.2">
      <c r="A53" s="221"/>
      <c r="B53" s="122" t="str">
        <f>'Eval 1'!B50</f>
        <v>Works hard to find puck</v>
      </c>
      <c r="C53" s="81" t="str">
        <f>HLOOKUP($A$6,'Eval 1'!$D$6:$W$82,45,FALSE)</f>
        <v>-</v>
      </c>
      <c r="D53" s="81" t="str">
        <f>HLOOKUP($A$6,'Eval 2'!$D$6:$W$82,45,FALSE)</f>
        <v>-</v>
      </c>
      <c r="E53" s="81" t="str">
        <f>HLOOKUP($A$6,'Eval 3'!$D$6:$W$82,45,FALSE)</f>
        <v>-</v>
      </c>
      <c r="F53" s="224"/>
      <c r="G53" s="224"/>
      <c r="H53" s="225"/>
    </row>
    <row r="54" spans="1:8" s="3" customFormat="1" ht="15" customHeight="1" x14ac:dyDescent="0.2">
      <c r="A54" s="221"/>
      <c r="B54" s="122" t="str">
        <f>'Eval 1'!B51</f>
        <v>Use of body</v>
      </c>
      <c r="C54" s="81" t="str">
        <f>HLOOKUP($A$6,'Eval 1'!$D$6:$W$82,46,FALSE)</f>
        <v>-</v>
      </c>
      <c r="D54" s="81" t="str">
        <f>HLOOKUP($A$6,'Eval 2'!$D$6:$W$82,46,FALSE)</f>
        <v>-</v>
      </c>
      <c r="E54" s="81" t="str">
        <f>HLOOKUP($A$6,'Eval 3'!$D$6:$W$82,46,FALSE)</f>
        <v>-</v>
      </c>
      <c r="F54" s="224"/>
      <c r="G54" s="224"/>
      <c r="H54" s="225"/>
    </row>
    <row r="55" spans="1:8" s="3" customFormat="1" ht="15" customHeight="1" x14ac:dyDescent="0.2">
      <c r="A55" s="221"/>
      <c r="B55" s="122" t="str">
        <f>'Eval 1'!B52</f>
        <v>Reaction to change of direction</v>
      </c>
      <c r="C55" s="81" t="str">
        <f>HLOOKUP($A$6,'Eval 1'!$D$6:$W$82,47,FALSE)</f>
        <v>-</v>
      </c>
      <c r="D55" s="81" t="str">
        <f>HLOOKUP($A$6,'Eval 2'!$D$6:$W$82,47,FALSE)</f>
        <v>-</v>
      </c>
      <c r="E55" s="81" t="str">
        <f>HLOOKUP($A$6,'Eval 3'!$D$6:$W$82,47,FALSE)</f>
        <v>-</v>
      </c>
      <c r="F55" s="224"/>
      <c r="G55" s="224"/>
      <c r="H55" s="225"/>
    </row>
    <row r="56" spans="1:8" s="3" customFormat="1" ht="15" customHeight="1" x14ac:dyDescent="0.2">
      <c r="A56" s="221"/>
      <c r="B56" s="122" t="str">
        <f>'Eval 1'!B53</f>
        <v>Control of rebounds</v>
      </c>
      <c r="C56" s="81" t="str">
        <f>HLOOKUP($A$6,'Eval 1'!$D$6:$W$82,48,FALSE)</f>
        <v>-</v>
      </c>
      <c r="D56" s="81" t="str">
        <f>HLOOKUP($A$6,'Eval 2'!$D$6:$W$82,48,FALSE)</f>
        <v>-</v>
      </c>
      <c r="E56" s="81" t="str">
        <f>HLOOKUP($A$6,'Eval 3'!$D$6:$W$82,48,FALSE)</f>
        <v>-</v>
      </c>
      <c r="F56" s="224"/>
      <c r="G56" s="224"/>
      <c r="H56" s="225"/>
    </row>
    <row r="57" spans="1:8" s="3" customFormat="1" ht="15" customHeight="1" x14ac:dyDescent="0.2">
      <c r="A57" s="221"/>
      <c r="B57" s="122" t="str">
        <f>'Eval 1'!B54</f>
        <v>Position self properly (play behind net, corner)</v>
      </c>
      <c r="C57" s="81" t="str">
        <f>HLOOKUP($A$6,'Eval 1'!$D$6:$W$82,49,FALSE)</f>
        <v>-</v>
      </c>
      <c r="D57" s="81" t="str">
        <f>HLOOKUP($A$6,'Eval 2'!$D$6:$W$82,49,FALSE)</f>
        <v>-</v>
      </c>
      <c r="E57" s="81" t="str">
        <f>HLOOKUP($A$6,'Eval 3'!$D$6:$W$82,49,FALSE)</f>
        <v>-</v>
      </c>
      <c r="F57" s="224"/>
      <c r="G57" s="224"/>
      <c r="H57" s="225"/>
    </row>
    <row r="58" spans="1:8" s="3" customFormat="1" ht="15" customHeight="1" x14ac:dyDescent="0.2">
      <c r="A58" s="221"/>
      <c r="B58" s="122" t="str">
        <f>'Eval 1'!B55</f>
        <v>Lateral mobility-post to post movement</v>
      </c>
      <c r="C58" s="81" t="str">
        <f>HLOOKUP($A$6,'Eval 1'!$D$6:$W$82,50,FALSE)</f>
        <v>-</v>
      </c>
      <c r="D58" s="81" t="str">
        <f>HLOOKUP($A$6,'Eval 2'!$D$6:$W$82,50,FALSE)</f>
        <v>-</v>
      </c>
      <c r="E58" s="81" t="str">
        <f>HLOOKUP($A$6,'Eval 3'!$D$6:$W$82,50,FALSE)</f>
        <v>-</v>
      </c>
      <c r="F58" s="224"/>
      <c r="G58" s="224"/>
      <c r="H58" s="225"/>
    </row>
    <row r="59" spans="1:8" s="3" customFormat="1" ht="15" customHeight="1" x14ac:dyDescent="0.2">
      <c r="A59" s="221"/>
      <c r="B59" s="122" t="str">
        <f>'Eval 1'!B56</f>
        <v>Use of stick to decrease scoring opportunities</v>
      </c>
      <c r="C59" s="81" t="str">
        <f>HLOOKUP($A$6,'Eval 1'!$D$6:$W$82,51,FALSE)</f>
        <v>-</v>
      </c>
      <c r="D59" s="81" t="str">
        <f>HLOOKUP($A$6,'Eval 2'!$D$6:$W$82,51,FALSE)</f>
        <v>-</v>
      </c>
      <c r="E59" s="81" t="str">
        <f>HLOOKUP($A$6,'Eval 3'!$D$6:$W$82,51,FALSE)</f>
        <v>-</v>
      </c>
      <c r="F59" s="224"/>
      <c r="G59" s="224"/>
      <c r="H59" s="225"/>
    </row>
    <row r="60" spans="1:8" s="3" customFormat="1" ht="15" customHeight="1" thickBot="1" x14ac:dyDescent="0.25">
      <c r="A60" s="221"/>
      <c r="B60" s="123" t="str">
        <f>'Eval 1'!B57</f>
        <v>Ability to challenge slot pass</v>
      </c>
      <c r="C60" s="124" t="str">
        <f>HLOOKUP($A$6,'Eval 1'!$D$6:$W$82,52,FALSE)</f>
        <v>-</v>
      </c>
      <c r="D60" s="124" t="str">
        <f>HLOOKUP($A$6,'Eval 2'!$D$6:$W$82,52,FALSE)</f>
        <v>-</v>
      </c>
      <c r="E60" s="124" t="str">
        <f>HLOOKUP($A$6,'Eval 3'!$D$6:$W$82,52,FALSE)</f>
        <v>-</v>
      </c>
      <c r="F60" s="222"/>
      <c r="G60" s="222"/>
      <c r="H60" s="223"/>
    </row>
    <row r="61" spans="1:8" s="3" customFormat="1" ht="15" customHeight="1" thickBot="1" x14ac:dyDescent="0.25">
      <c r="A61" s="79"/>
      <c r="B61" s="105"/>
      <c r="C61" s="119"/>
      <c r="D61" s="119"/>
      <c r="E61" s="119"/>
      <c r="F61" s="230"/>
      <c r="G61" s="230"/>
      <c r="H61" s="230"/>
    </row>
    <row r="62" spans="1:8" s="3" customFormat="1" ht="15" customHeight="1" x14ac:dyDescent="0.2">
      <c r="A62" s="221" t="s">
        <v>37</v>
      </c>
      <c r="B62" s="120" t="str">
        <f>'Eval 1'!B59</f>
        <v>Alert at all times</v>
      </c>
      <c r="C62" s="121" t="str">
        <f>HLOOKUP($A$6,'Eval 1'!$D$6:$W$82,54,FALSE)</f>
        <v>-</v>
      </c>
      <c r="D62" s="121" t="str">
        <f>HLOOKUP($A$6,'Eval 2'!$D$6:$W$82,54,FALSE)</f>
        <v>-</v>
      </c>
      <c r="E62" s="121" t="str">
        <f>HLOOKUP($A$6,'Eval 3'!$D$6:$W$82,54,FALSE)</f>
        <v>-</v>
      </c>
      <c r="F62" s="231"/>
      <c r="G62" s="231"/>
      <c r="H62" s="232"/>
    </row>
    <row r="63" spans="1:8" s="3" customFormat="1" ht="15" customHeight="1" x14ac:dyDescent="0.2">
      <c r="A63" s="221"/>
      <c r="B63" s="122" t="str">
        <f>'Eval 1'!B60</f>
        <v>Follows puck at all times</v>
      </c>
      <c r="C63" s="81" t="str">
        <f>HLOOKUP($A$6,'Eval 1'!$D$6:$W$82,55,FALSE)</f>
        <v>-</v>
      </c>
      <c r="D63" s="81" t="str">
        <f>HLOOKUP($A$6,'Eval 2'!$D$6:$W$82,55,FALSE)</f>
        <v>-</v>
      </c>
      <c r="E63" s="81" t="str">
        <f>HLOOKUP($A$6,'Eval 3'!$D$6:$W$82,55,FALSE)</f>
        <v>-</v>
      </c>
      <c r="F63" s="224"/>
      <c r="G63" s="224"/>
      <c r="H63" s="225"/>
    </row>
    <row r="64" spans="1:8" s="3" customFormat="1" ht="15" customHeight="1" x14ac:dyDescent="0.2">
      <c r="A64" s="221"/>
      <c r="B64" s="122" t="str">
        <f>'Eval 1'!B61</f>
        <v>Maintains conc. despite bad plays/early goals</v>
      </c>
      <c r="C64" s="81" t="str">
        <f>HLOOKUP($A$6,'Eval 1'!$D$6:$W$82,56,FALSE)</f>
        <v>-</v>
      </c>
      <c r="D64" s="81" t="str">
        <f>HLOOKUP($A$6,'Eval 2'!$D$6:$W$82,56,FALSE)</f>
        <v>-</v>
      </c>
      <c r="E64" s="81" t="str">
        <f>HLOOKUP($A$6,'Eval 3'!$D$6:$W$82,56,FALSE)</f>
        <v>-</v>
      </c>
      <c r="F64" s="224"/>
      <c r="G64" s="224"/>
      <c r="H64" s="225"/>
    </row>
    <row r="65" spans="1:8" s="3" customFormat="1" ht="15" customHeight="1" x14ac:dyDescent="0.2">
      <c r="A65" s="221"/>
      <c r="B65" s="122" t="str">
        <f>'Eval 1'!B62</f>
        <v>Understands offensive team play options</v>
      </c>
      <c r="C65" s="81" t="str">
        <f>HLOOKUP($A$6,'Eval 1'!$D$6:$W$82,57,FALSE)</f>
        <v>-</v>
      </c>
      <c r="D65" s="81" t="str">
        <f>HLOOKUP($A$6,'Eval 2'!$D$6:$W$82,57,FALSE)</f>
        <v>-</v>
      </c>
      <c r="E65" s="81" t="str">
        <f>HLOOKUP($A$6,'Eval 3'!$D$6:$W$82,57,FALSE)</f>
        <v>-</v>
      </c>
      <c r="F65" s="224"/>
      <c r="G65" s="224"/>
      <c r="H65" s="225"/>
    </row>
    <row r="66" spans="1:8" s="3" customFormat="1" ht="15" customHeight="1" x14ac:dyDescent="0.2">
      <c r="A66" s="221"/>
      <c r="B66" s="122" t="str">
        <f>'Eval 1'!B63</f>
        <v>Able to pick up open man</v>
      </c>
      <c r="C66" s="81" t="str">
        <f>HLOOKUP($A$6,'Eval 1'!$D$6:$W$82,58,FALSE)</f>
        <v>-</v>
      </c>
      <c r="D66" s="81" t="str">
        <f>HLOOKUP($A$6,'Eval 2'!$D$6:$W$82,58,FALSE)</f>
        <v>-</v>
      </c>
      <c r="E66" s="81" t="str">
        <f>HLOOKUP($A$6,'Eval 3'!$D$6:$W$82,58,FALSE)</f>
        <v>-</v>
      </c>
      <c r="F66" s="224"/>
      <c r="G66" s="224"/>
      <c r="H66" s="225"/>
    </row>
    <row r="67" spans="1:8" s="3" customFormat="1" ht="15" customHeight="1" x14ac:dyDescent="0.2">
      <c r="A67" s="221"/>
      <c r="B67" s="122" t="str">
        <f>'Eval 1'!B64</f>
        <v>Able to read shooter</v>
      </c>
      <c r="C67" s="81" t="str">
        <f>HLOOKUP($A$6,'Eval 1'!$D$6:$W$82,59,FALSE)</f>
        <v>-</v>
      </c>
      <c r="D67" s="81" t="str">
        <f>HLOOKUP($A$6,'Eval 2'!$D$6:$W$82,59,FALSE)</f>
        <v>-</v>
      </c>
      <c r="E67" s="81" t="str">
        <f>HLOOKUP($A$6,'Eval 3'!$D$6:$W$82,59,FALSE)</f>
        <v>-</v>
      </c>
      <c r="F67" s="224"/>
      <c r="G67" s="224"/>
      <c r="H67" s="225"/>
    </row>
    <row r="68" spans="1:8" s="3" customFormat="1" ht="15" customHeight="1" x14ac:dyDescent="0.2">
      <c r="A68" s="221"/>
      <c r="B68" s="122" t="str">
        <f>'Eval 1'!B65</f>
        <v>Finds puck in scramble</v>
      </c>
      <c r="C68" s="81" t="str">
        <f>HLOOKUP($A$6,'Eval 1'!$D$6:$W$82,60,FALSE)</f>
        <v>-</v>
      </c>
      <c r="D68" s="81" t="str">
        <f>HLOOKUP($A$6,'Eval 2'!$D$6:$W$82,60,FALSE)</f>
        <v>-</v>
      </c>
      <c r="E68" s="81" t="str">
        <f>HLOOKUP($A$6,'Eval 3'!$D$6:$W$82,60,FALSE)</f>
        <v>-</v>
      </c>
      <c r="F68" s="224"/>
      <c r="G68" s="224"/>
      <c r="H68" s="225"/>
    </row>
    <row r="69" spans="1:8" s="3" customFormat="1" ht="15" customHeight="1" x14ac:dyDescent="0.2">
      <c r="A69" s="221"/>
      <c r="B69" s="122" t="str">
        <f>'Eval 1'!B66</f>
        <v>Able to make key saves</v>
      </c>
      <c r="C69" s="81" t="str">
        <f>HLOOKUP($A$6,'Eval 1'!$D$6:$W$82,61,FALSE)</f>
        <v>-</v>
      </c>
      <c r="D69" s="81" t="str">
        <f>HLOOKUP($A$6,'Eval 2'!$D$6:$W$82,61,FALSE)</f>
        <v>-</v>
      </c>
      <c r="E69" s="81" t="str">
        <f>HLOOKUP($A$6,'Eval 3'!$D$6:$W$82,61,FALSE)</f>
        <v>-</v>
      </c>
      <c r="F69" s="224"/>
      <c r="G69" s="224"/>
      <c r="H69" s="225"/>
    </row>
    <row r="70" spans="1:8" s="3" customFormat="1" ht="15" customHeight="1" x14ac:dyDescent="0.2">
      <c r="A70" s="221"/>
      <c r="B70" s="122" t="str">
        <f>'Eval 1'!B67</f>
        <v>Able to perform in pressure situations</v>
      </c>
      <c r="C70" s="81" t="str">
        <f>HLOOKUP($A$6,'Eval 1'!$D$6:$W$82,62,FALSE)</f>
        <v>-</v>
      </c>
      <c r="D70" s="81" t="str">
        <f>HLOOKUP($A$6,'Eval 2'!$D$6:$W$82,62,FALSE)</f>
        <v>-</v>
      </c>
      <c r="E70" s="81" t="str">
        <f>HLOOKUP($A$6,'Eval 3'!$D$6:$W$82,62,FALSE)</f>
        <v>-</v>
      </c>
      <c r="F70" s="224"/>
      <c r="G70" s="224"/>
      <c r="H70" s="225"/>
    </row>
    <row r="71" spans="1:8" s="3" customFormat="1" ht="15" customHeight="1" x14ac:dyDescent="0.2">
      <c r="A71" s="221"/>
      <c r="B71" s="122" t="str">
        <f>'Eval 1'!B68</f>
        <v>Displays an ‘in charge’ attitude</v>
      </c>
      <c r="C71" s="81" t="str">
        <f>HLOOKUP($A$6,'Eval 1'!$D$6:$W$82,63,FALSE)</f>
        <v>-</v>
      </c>
      <c r="D71" s="81" t="str">
        <f>HLOOKUP($A$6,'Eval 2'!$D$6:$W$82,63,FALSE)</f>
        <v>-</v>
      </c>
      <c r="E71" s="81" t="str">
        <f>HLOOKUP($A$6,'Eval 3'!$D$6:$W$82,63,FALSE)</f>
        <v>-</v>
      </c>
      <c r="F71" s="224"/>
      <c r="G71" s="224"/>
      <c r="H71" s="225"/>
    </row>
    <row r="72" spans="1:8" s="3" customFormat="1" ht="15" customHeight="1" x14ac:dyDescent="0.2">
      <c r="A72" s="221"/>
      <c r="B72" s="122" t="str">
        <f>'Eval 1'!B69</f>
        <v>Positive mental attitude at all times</v>
      </c>
      <c r="C72" s="81" t="str">
        <f>HLOOKUP($A$6,'Eval 1'!$D$6:$W$82,64,FALSE)</f>
        <v>-</v>
      </c>
      <c r="D72" s="81" t="str">
        <f>HLOOKUP($A$6,'Eval 2'!$D$6:$W$82,64,FALSE)</f>
        <v>-</v>
      </c>
      <c r="E72" s="81" t="str">
        <f>HLOOKUP($A$6,'Eval 3'!$D$6:$W$82,64,FALSE)</f>
        <v>-</v>
      </c>
      <c r="F72" s="224"/>
      <c r="G72" s="224"/>
      <c r="H72" s="225"/>
    </row>
    <row r="73" spans="1:8" s="3" customFormat="1" ht="15" customHeight="1" x14ac:dyDescent="0.2">
      <c r="A73" s="221"/>
      <c r="B73" s="122" t="str">
        <f>'Eval 1'!B70</f>
        <v>Size of heart</v>
      </c>
      <c r="C73" s="81" t="str">
        <f>HLOOKUP($A$6,'Eval 1'!$D$6:$W$82,65,FALSE)</f>
        <v>-</v>
      </c>
      <c r="D73" s="81" t="str">
        <f>HLOOKUP($A$6,'Eval 2'!$D$6:$W$82,65,FALSE)</f>
        <v>-</v>
      </c>
      <c r="E73" s="81" t="str">
        <f>HLOOKUP($A$6,'Eval 3'!$D$6:$W$82,65,FALSE)</f>
        <v>-</v>
      </c>
      <c r="F73" s="224"/>
      <c r="G73" s="224"/>
      <c r="H73" s="225"/>
    </row>
    <row r="74" spans="1:8" s="3" customFormat="1" ht="15" customHeight="1" x14ac:dyDescent="0.2">
      <c r="A74" s="221"/>
      <c r="B74" s="122" t="str">
        <f>'Eval 1'!B71</f>
        <v>Constant desire to excel in all situations</v>
      </c>
      <c r="C74" s="81" t="str">
        <f>HLOOKUP($A$6,'Eval 1'!$D$6:$W$82,66,FALSE)</f>
        <v>-</v>
      </c>
      <c r="D74" s="81" t="str">
        <f>HLOOKUP($A$6,'Eval 2'!$D$6:$W$82,66,FALSE)</f>
        <v>-</v>
      </c>
      <c r="E74" s="81" t="str">
        <f>HLOOKUP($A$6,'Eval 3'!$D$6:$W$82,66,FALSE)</f>
        <v>-</v>
      </c>
      <c r="F74" s="224"/>
      <c r="G74" s="224"/>
      <c r="H74" s="225"/>
    </row>
    <row r="75" spans="1:8" s="3" customFormat="1" ht="15" customHeight="1" x14ac:dyDescent="0.2">
      <c r="A75" s="221"/>
      <c r="B75" s="122" t="str">
        <f>'Eval 1'!B72</f>
        <v>Constant work ethic in practices</v>
      </c>
      <c r="C75" s="81" t="str">
        <f>HLOOKUP($A$6,'Eval 1'!$D$6:$W$82,67,FALSE)</f>
        <v>-</v>
      </c>
      <c r="D75" s="81" t="str">
        <f>HLOOKUP($A$6,'Eval 2'!$D$6:$W$82,67,FALSE)</f>
        <v>-</v>
      </c>
      <c r="E75" s="81" t="str">
        <f>HLOOKUP($A$6,'Eval 3'!$D$6:$W$82,67,FALSE)</f>
        <v>-</v>
      </c>
      <c r="F75" s="224"/>
      <c r="G75" s="224"/>
      <c r="H75" s="225"/>
    </row>
    <row r="76" spans="1:8" s="3" customFormat="1" ht="15" customHeight="1" x14ac:dyDescent="0.2">
      <c r="A76" s="221"/>
      <c r="B76" s="122" t="str">
        <f>'Eval 1'!B73</f>
        <v>Never gives up / battles for pucks</v>
      </c>
      <c r="C76" s="81" t="str">
        <f>HLOOKUP($A$6,'Eval 1'!$D$6:$W$82,68,FALSE)</f>
        <v>-</v>
      </c>
      <c r="D76" s="81" t="str">
        <f>HLOOKUP($A$6,'Eval 2'!$D$6:$W$82,68,FALSE)</f>
        <v>-</v>
      </c>
      <c r="E76" s="81" t="str">
        <f>HLOOKUP($A$6,'Eval 3'!$D$6:$W$82,68,FALSE)</f>
        <v>-</v>
      </c>
      <c r="F76" s="224"/>
      <c r="G76" s="224"/>
      <c r="H76" s="225"/>
    </row>
    <row r="77" spans="1:8" s="3" customFormat="1" ht="15" customHeight="1" x14ac:dyDescent="0.2">
      <c r="A77" s="221"/>
      <c r="B77" s="122" t="str">
        <f>'Eval 1'!B74</f>
        <v>Controls temper</v>
      </c>
      <c r="C77" s="81" t="str">
        <f>HLOOKUP($A$6,'Eval 1'!$D$6:$W$82,69,FALSE)</f>
        <v>-</v>
      </c>
      <c r="D77" s="81" t="str">
        <f>HLOOKUP($A$6,'Eval 2'!$D$6:$W$82,69,FALSE)</f>
        <v>-</v>
      </c>
      <c r="E77" s="81" t="str">
        <f>HLOOKUP($A$6,'Eval 3'!$D$6:$W$82,69,FALSE)</f>
        <v>-</v>
      </c>
      <c r="F77" s="224"/>
      <c r="G77" s="224"/>
      <c r="H77" s="225"/>
    </row>
    <row r="78" spans="1:8" s="3" customFormat="1" ht="15" customHeight="1" x14ac:dyDescent="0.2">
      <c r="A78" s="221"/>
      <c r="B78" s="122" t="str">
        <f>'Eval 1'!B75</f>
        <v>On time and organized</v>
      </c>
      <c r="C78" s="81" t="str">
        <f>HLOOKUP($A$6,'Eval 1'!$D$6:$W$82,70,FALSE)</f>
        <v>-</v>
      </c>
      <c r="D78" s="81" t="str">
        <f>HLOOKUP($A$6,'Eval 2'!$D$6:$W$82,70,FALSE)</f>
        <v>-</v>
      </c>
      <c r="E78" s="81" t="str">
        <f>HLOOKUP($A$6,'Eval 3'!$D$6:$W$82,70,FALSE)</f>
        <v>-</v>
      </c>
      <c r="F78" s="224"/>
      <c r="G78" s="224"/>
      <c r="H78" s="225"/>
    </row>
    <row r="79" spans="1:8" s="3" customFormat="1" ht="15" customHeight="1" x14ac:dyDescent="0.2">
      <c r="A79" s="221"/>
      <c r="B79" s="122" t="str">
        <f>'Eval 1'!B76</f>
        <v>Communication</v>
      </c>
      <c r="C79" s="81" t="str">
        <f>HLOOKUP($A$6,'Eval 1'!$D$6:$W$82,71,FALSE)</f>
        <v>-</v>
      </c>
      <c r="D79" s="81" t="str">
        <f>HLOOKUP($A$6,'Eval 2'!$D$6:$W$82,71,FALSE)</f>
        <v>-</v>
      </c>
      <c r="E79" s="81" t="str">
        <f>HLOOKUP($A$6,'Eval 3'!$D$6:$W$82,71,FALSE)</f>
        <v>-</v>
      </c>
      <c r="F79" s="224"/>
      <c r="G79" s="224"/>
      <c r="H79" s="225"/>
    </row>
    <row r="80" spans="1:8" s="3" customFormat="1" ht="15" customHeight="1" thickBot="1" x14ac:dyDescent="0.25">
      <c r="A80" s="221"/>
      <c r="B80" s="123" t="str">
        <f>'Eval 1'!B77</f>
        <v>Coachability</v>
      </c>
      <c r="C80" s="124" t="str">
        <f>HLOOKUP($A$6,'Eval 1'!$D$6:$W$82,72,FALSE)</f>
        <v>-</v>
      </c>
      <c r="D80" s="124" t="str">
        <f>HLOOKUP($A$6,'Eval 2'!$D$6:$W$82,72,FALSE)</f>
        <v>-</v>
      </c>
      <c r="E80" s="124" t="str">
        <f>HLOOKUP($A$6,'Eval 3'!$D$6:$W$82,72,FALSE)</f>
        <v>-</v>
      </c>
      <c r="F80" s="222"/>
      <c r="G80" s="222"/>
      <c r="H80" s="223"/>
    </row>
    <row r="81" spans="1:8" s="3" customFormat="1" ht="6" customHeight="1" x14ac:dyDescent="0.2">
      <c r="A81" s="79"/>
      <c r="B81" s="118"/>
      <c r="C81" s="119"/>
      <c r="D81" s="119"/>
      <c r="E81" s="119"/>
      <c r="F81" s="68"/>
      <c r="G81" s="68"/>
      <c r="H81" s="68"/>
    </row>
    <row r="82" spans="1:8" ht="12.75" customHeight="1" x14ac:dyDescent="0.2">
      <c r="B82" s="66"/>
      <c r="C82" s="67"/>
      <c r="D82" s="67"/>
      <c r="E82" s="67"/>
      <c r="F82" s="68"/>
      <c r="G82" s="68"/>
      <c r="H82" s="68"/>
    </row>
    <row r="83" spans="1:8" ht="12.75" customHeight="1" x14ac:dyDescent="0.2">
      <c r="B83" s="76" t="s">
        <v>61</v>
      </c>
      <c r="C83" s="243" t="str">
        <f>'Eval 1'!P84</f>
        <v>-</v>
      </c>
      <c r="D83" s="243"/>
      <c r="E83" s="243"/>
      <c r="F83" s="70" t="s">
        <v>60</v>
      </c>
      <c r="G83" s="128" t="str">
        <f>'Eval 1'!P85</f>
        <v>-</v>
      </c>
      <c r="H83" s="128"/>
    </row>
    <row r="84" spans="1:8" ht="12.75" customHeight="1" x14ac:dyDescent="0.2">
      <c r="B84" s="76" t="s">
        <v>62</v>
      </c>
      <c r="C84" s="244" t="str">
        <f>'Eval 2'!P84</f>
        <v>-</v>
      </c>
      <c r="D84" s="244"/>
      <c r="E84" s="244"/>
      <c r="F84" s="68" t="s">
        <v>60</v>
      </c>
      <c r="G84" s="128" t="str">
        <f>'Eval 2'!P85</f>
        <v>-</v>
      </c>
      <c r="H84" s="128"/>
    </row>
    <row r="85" spans="1:8" ht="12.75" customHeight="1" x14ac:dyDescent="0.2">
      <c r="B85" s="76" t="s">
        <v>63</v>
      </c>
      <c r="C85" s="244" t="str">
        <f>'Eval 3'!P84</f>
        <v>-</v>
      </c>
      <c r="D85" s="244"/>
      <c r="E85" s="244"/>
      <c r="F85" s="68" t="s">
        <v>60</v>
      </c>
      <c r="G85" s="128" t="str">
        <f>'Eval 3'!P85</f>
        <v>-</v>
      </c>
      <c r="H85" s="128"/>
    </row>
    <row r="86" spans="1:8" ht="12.75" customHeight="1" x14ac:dyDescent="0.2">
      <c r="B86" s="66"/>
      <c r="C86" s="67"/>
      <c r="D86" s="67"/>
      <c r="E86" s="67"/>
      <c r="F86" s="68"/>
      <c r="G86" s="129"/>
      <c r="H86" s="129"/>
    </row>
    <row r="87" spans="1:8" ht="12.75" customHeight="1" x14ac:dyDescent="0.2">
      <c r="F87" s="69" t="s">
        <v>43</v>
      </c>
      <c r="G87" s="127" t="str">
        <f>'Eval 1'!D84</f>
        <v>-</v>
      </c>
      <c r="H87" s="127"/>
    </row>
    <row r="88" spans="1:8" ht="12.75" customHeight="1" x14ac:dyDescent="0.2">
      <c r="F88" s="69" t="s">
        <v>64</v>
      </c>
      <c r="G88" s="127" t="str">
        <f>'Eval 1'!D85</f>
        <v>-</v>
      </c>
      <c r="H88" s="127"/>
    </row>
    <row r="89" spans="1:8" ht="12.75" customHeight="1" x14ac:dyDescent="0.2">
      <c r="F89" s="183" t="s">
        <v>121</v>
      </c>
      <c r="G89" s="127" t="str">
        <f>'Eval 1'!D86</f>
        <v>-</v>
      </c>
      <c r="H89" s="127"/>
    </row>
    <row r="90" spans="1:8" ht="12.75" customHeight="1" x14ac:dyDescent="0.2">
      <c r="B90" s="66"/>
      <c r="C90" s="67"/>
      <c r="D90" s="67"/>
      <c r="E90" s="67"/>
      <c r="F90" s="68"/>
      <c r="G90" s="68"/>
      <c r="H90" s="68"/>
    </row>
    <row r="91" spans="1:8" ht="12.75" customHeight="1" x14ac:dyDescent="0.2">
      <c r="B91" s="69"/>
      <c r="C91" s="71"/>
      <c r="D91" s="71"/>
      <c r="E91" s="71"/>
      <c r="F91" s="70"/>
      <c r="G91" s="70"/>
      <c r="H91" s="70"/>
    </row>
    <row r="92" spans="1:8" ht="12.75" customHeight="1" x14ac:dyDescent="0.2">
      <c r="B92" s="66"/>
      <c r="C92" s="67"/>
      <c r="D92" s="67"/>
      <c r="E92" s="67"/>
      <c r="F92" s="68"/>
      <c r="G92" s="68"/>
      <c r="H92" s="68"/>
    </row>
    <row r="93" spans="1:8" ht="12.75" customHeight="1" x14ac:dyDescent="0.2">
      <c r="B93" s="72"/>
      <c r="C93" s="67"/>
      <c r="D93" s="67"/>
      <c r="E93" s="67"/>
      <c r="F93" s="70"/>
      <c r="G93" s="70"/>
      <c r="H93" s="70"/>
    </row>
    <row r="94" spans="1:8" ht="12.75" customHeight="1" x14ac:dyDescent="0.2">
      <c r="B94" s="72"/>
      <c r="C94" s="67"/>
      <c r="D94" s="67"/>
      <c r="E94" s="67"/>
      <c r="F94" s="70"/>
      <c r="G94" s="70"/>
      <c r="H94" s="70"/>
    </row>
    <row r="95" spans="1:8" ht="12.75" customHeight="1" x14ac:dyDescent="0.2">
      <c r="B95" s="66"/>
      <c r="C95" s="67"/>
      <c r="D95" s="67"/>
      <c r="E95" s="67"/>
      <c r="F95" s="68"/>
      <c r="G95" s="68"/>
      <c r="H95" s="68"/>
    </row>
    <row r="96" spans="1:8" ht="12.75" customHeight="1" x14ac:dyDescent="0.2">
      <c r="B96" s="69"/>
      <c r="C96" s="67"/>
      <c r="D96" s="67"/>
      <c r="E96" s="67"/>
      <c r="F96" s="70"/>
      <c r="G96" s="70"/>
      <c r="H96" s="70"/>
    </row>
    <row r="97" spans="2:15" ht="12.75" customHeight="1" x14ac:dyDescent="0.2">
      <c r="B97" s="31"/>
      <c r="C97" s="32"/>
      <c r="D97" s="32"/>
      <c r="E97" s="32"/>
      <c r="F97" s="33"/>
      <c r="G97" s="33"/>
      <c r="H97" s="33"/>
    </row>
    <row r="98" spans="2:15" ht="12.75" customHeight="1" x14ac:dyDescent="0.2">
      <c r="B98" s="4"/>
      <c r="C98" s="5"/>
      <c r="D98" s="5"/>
      <c r="E98" s="5"/>
      <c r="F98" s="50"/>
      <c r="G98" s="25"/>
      <c r="H98" s="25"/>
    </row>
    <row r="99" spans="2:15" ht="12.75" customHeight="1" x14ac:dyDescent="0.2">
      <c r="B99" s="5"/>
      <c r="C99" s="5"/>
      <c r="F99" s="47"/>
      <c r="G99" s="25"/>
      <c r="H99" s="25"/>
      <c r="M99" s="7"/>
      <c r="N99" s="8"/>
      <c r="O99" s="8"/>
    </row>
    <row r="100" spans="2:15" ht="12.75" customHeight="1" x14ac:dyDescent="0.2">
      <c r="B100" s="5"/>
      <c r="C100" s="5"/>
      <c r="F100" s="47"/>
      <c r="G100" s="25"/>
      <c r="H100" s="25"/>
    </row>
    <row r="101" spans="2:15" ht="12.75" customHeight="1" x14ac:dyDescent="0.2">
      <c r="B101" s="5"/>
      <c r="C101" s="5"/>
      <c r="F101" s="47"/>
      <c r="G101" s="25"/>
      <c r="H101" s="25"/>
    </row>
    <row r="102" spans="2:15" ht="12.75" customHeight="1" x14ac:dyDescent="0.2">
      <c r="B102" s="5"/>
      <c r="C102" s="5"/>
      <c r="D102" s="7"/>
      <c r="E102" s="7"/>
      <c r="F102" s="47"/>
      <c r="G102" s="25"/>
      <c r="H102" s="25"/>
    </row>
    <row r="103" spans="2:15" ht="12.75" customHeight="1" x14ac:dyDescent="0.2">
      <c r="B103" s="5"/>
      <c r="C103" s="5"/>
      <c r="D103" s="7"/>
      <c r="E103" s="7"/>
      <c r="F103" s="47"/>
      <c r="G103" s="5"/>
      <c r="H103" s="5"/>
    </row>
    <row r="104" spans="2:15" ht="12.75" customHeight="1" x14ac:dyDescent="0.2">
      <c r="B104" s="5"/>
      <c r="C104" s="5"/>
      <c r="D104" s="5"/>
      <c r="E104" s="5"/>
      <c r="F104" s="47"/>
      <c r="G104" s="5"/>
      <c r="H104" s="5"/>
    </row>
    <row r="105" spans="2:15" ht="12.75" customHeight="1" x14ac:dyDescent="0.2">
      <c r="B105" s="5"/>
      <c r="C105" s="5"/>
      <c r="D105" s="5"/>
      <c r="E105" s="5"/>
      <c r="F105" s="9"/>
      <c r="G105" s="5"/>
      <c r="H105" s="5"/>
    </row>
    <row r="106" spans="2:15" ht="12.75" customHeight="1" x14ac:dyDescent="0.2"/>
    <row r="107" spans="2:15" ht="12.75" customHeight="1" x14ac:dyDescent="0.2"/>
    <row r="108" spans="2:15" ht="12.75" customHeight="1" x14ac:dyDescent="0.2"/>
    <row r="109" spans="2:15" ht="12.75" customHeight="1" x14ac:dyDescent="0.2"/>
    <row r="110" spans="2:15" ht="12.75" customHeight="1" x14ac:dyDescent="0.2"/>
    <row r="111" spans="2:15" ht="12.75" customHeight="1" x14ac:dyDescent="0.2">
      <c r="B111" s="3"/>
      <c r="C111" s="3"/>
      <c r="D111" s="3"/>
      <c r="E111" s="3"/>
      <c r="F111" s="3"/>
      <c r="G111" s="3"/>
      <c r="H111" s="3"/>
    </row>
    <row r="112" spans="2:15" x14ac:dyDescent="0.2">
      <c r="B112" s="3"/>
      <c r="C112" s="3"/>
      <c r="D112" s="3"/>
      <c r="E112" s="3"/>
      <c r="F112" s="3"/>
      <c r="G112" s="3"/>
      <c r="H112" s="3"/>
    </row>
    <row r="113" spans="2:8" x14ac:dyDescent="0.2">
      <c r="B113" s="3"/>
      <c r="C113" s="3"/>
      <c r="D113" s="3"/>
      <c r="E113" s="3"/>
      <c r="F113" s="3"/>
      <c r="G113" s="3"/>
      <c r="H113" s="3"/>
    </row>
  </sheetData>
  <sheetProtection password="DFDD" sheet="1" objects="1" scenarios="1"/>
  <mergeCells count="81">
    <mergeCell ref="C83:E83"/>
    <mergeCell ref="C84:E84"/>
    <mergeCell ref="C85:E85"/>
    <mergeCell ref="A6:H7"/>
    <mergeCell ref="A13:A25"/>
    <mergeCell ref="A27:A41"/>
    <mergeCell ref="A43:A60"/>
    <mergeCell ref="F60:H60"/>
    <mergeCell ref="F52:H52"/>
    <mergeCell ref="F53:H53"/>
    <mergeCell ref="F48:H48"/>
    <mergeCell ref="A62:A80"/>
    <mergeCell ref="F80:H80"/>
    <mergeCell ref="F76:H76"/>
    <mergeCell ref="F77:H77"/>
    <mergeCell ref="F78:H78"/>
    <mergeCell ref="F79:H79"/>
    <mergeCell ref="F72:H72"/>
    <mergeCell ref="F75:H75"/>
    <mergeCell ref="F68:H68"/>
    <mergeCell ref="F69:H69"/>
    <mergeCell ref="F70:H70"/>
    <mergeCell ref="F71:H71"/>
    <mergeCell ref="F54:H54"/>
    <mergeCell ref="F55:H55"/>
    <mergeCell ref="F64:H64"/>
    <mergeCell ref="F65:H65"/>
    <mergeCell ref="F66:H66"/>
    <mergeCell ref="F56:H56"/>
    <mergeCell ref="F57:H57"/>
    <mergeCell ref="F58:H58"/>
    <mergeCell ref="F59:H59"/>
    <mergeCell ref="F67:H67"/>
    <mergeCell ref="F73:H73"/>
    <mergeCell ref="F74:H74"/>
    <mergeCell ref="F61:H61"/>
    <mergeCell ref="F62:H62"/>
    <mergeCell ref="F63:H63"/>
    <mergeCell ref="F43:H43"/>
    <mergeCell ref="F41:H41"/>
    <mergeCell ref="F39:H39"/>
    <mergeCell ref="F49:H49"/>
    <mergeCell ref="F50:H50"/>
    <mergeCell ref="F51:H51"/>
    <mergeCell ref="F44:H44"/>
    <mergeCell ref="F45:H45"/>
    <mergeCell ref="F46:H46"/>
    <mergeCell ref="F47:H47"/>
    <mergeCell ref="F38:H38"/>
    <mergeCell ref="F40:H40"/>
    <mergeCell ref="F42:H42"/>
    <mergeCell ref="F37:H37"/>
    <mergeCell ref="F35:H35"/>
    <mergeCell ref="F33:H33"/>
    <mergeCell ref="F28:H28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31:H31"/>
    <mergeCell ref="F34:H34"/>
    <mergeCell ref="F36:H36"/>
    <mergeCell ref="B3:H3"/>
    <mergeCell ref="B9:H9"/>
    <mergeCell ref="F30:H30"/>
    <mergeCell ref="F32:H32"/>
    <mergeCell ref="F16:H16"/>
    <mergeCell ref="F17:H17"/>
    <mergeCell ref="F18:H18"/>
    <mergeCell ref="F29:H29"/>
    <mergeCell ref="F14:H14"/>
    <mergeCell ref="F15:H15"/>
    <mergeCell ref="F13:H13"/>
    <mergeCell ref="C10:E10"/>
    <mergeCell ref="F10:H11"/>
    <mergeCell ref="B10:B11"/>
  </mergeCells>
  <phoneticPr fontId="2" type="noConversion"/>
  <printOptions horizontalCentered="1"/>
  <pageMargins left="0.5" right="0.5" top="0.75" bottom="0.25" header="0.5" footer="0.5"/>
  <pageSetup orientation="portrait" r:id="rId1"/>
  <headerFooter alignWithMargins="0"/>
  <rowBreaks count="1" manualBreakCount="1">
    <brk id="42" max="7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0"/>
  </sheetPr>
  <dimension ref="A1:AT113"/>
  <sheetViews>
    <sheetView showGridLines="0" zoomScaleNormal="100" zoomScaleSheetLayoutView="10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F14" sqref="F14:H14"/>
    </sheetView>
  </sheetViews>
  <sheetFormatPr defaultRowHeight="12.75" x14ac:dyDescent="0.2"/>
  <cols>
    <col min="1" max="1" width="4.28515625" style="78" customWidth="1"/>
    <col min="2" max="2" width="35.85546875" customWidth="1"/>
    <col min="3" max="5" width="5.7109375" customWidth="1"/>
    <col min="6" max="6" width="11.7109375" customWidth="1"/>
    <col min="7" max="7" width="8.7109375" customWidth="1"/>
    <col min="8" max="8" width="19.85546875" customWidth="1"/>
    <col min="9" max="9" width="12.7109375" customWidth="1"/>
  </cols>
  <sheetData>
    <row r="1" spans="1:46" ht="12.75" customHeight="1" x14ac:dyDescent="0.2">
      <c r="A1" s="77"/>
      <c r="B1" s="77"/>
      <c r="C1" s="77"/>
      <c r="D1" s="77"/>
      <c r="E1" s="77"/>
      <c r="F1" s="77"/>
      <c r="G1" s="77"/>
      <c r="H1" s="77"/>
      <c r="I1" s="1"/>
      <c r="J1" s="1"/>
      <c r="K1" s="1"/>
      <c r="L1" s="1"/>
      <c r="M1" s="1"/>
      <c r="N1" s="1"/>
      <c r="O1" s="1"/>
      <c r="P1" s="1"/>
      <c r="Q1" s="1"/>
    </row>
    <row r="2" spans="1:46" ht="12.75" customHeight="1" x14ac:dyDescent="0.25">
      <c r="A2" s="77"/>
      <c r="B2" s="77"/>
      <c r="C2" s="77"/>
      <c r="D2" s="77"/>
      <c r="E2" s="77"/>
      <c r="F2" s="77"/>
      <c r="G2" s="77"/>
      <c r="H2" s="77"/>
      <c r="I2" s="2"/>
      <c r="J2" s="2"/>
      <c r="K2" s="2"/>
      <c r="L2" s="2"/>
      <c r="M2" s="2"/>
      <c r="N2" s="2"/>
      <c r="O2" s="2"/>
      <c r="P2" s="2"/>
      <c r="Q2" s="2"/>
    </row>
    <row r="3" spans="1:46" s="37" customFormat="1" ht="37.5" customHeight="1" x14ac:dyDescent="0.35">
      <c r="A3" s="38"/>
      <c r="B3" s="226" t="s">
        <v>126</v>
      </c>
      <c r="C3" s="226"/>
      <c r="D3" s="226"/>
      <c r="E3" s="226"/>
      <c r="F3" s="226"/>
      <c r="G3" s="226"/>
      <c r="H3" s="226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</row>
    <row r="4" spans="1:46" s="38" customFormat="1" ht="15" customHeight="1" x14ac:dyDescent="0.35">
      <c r="A4" s="83"/>
      <c r="B4" s="83"/>
      <c r="C4" s="83"/>
      <c r="D4" s="83"/>
      <c r="E4" s="83"/>
      <c r="F4" s="83"/>
      <c r="G4" s="83"/>
      <c r="H4" s="83"/>
    </row>
    <row r="5" spans="1:46" s="38" customFormat="1" ht="4.5" customHeight="1" x14ac:dyDescent="0.35">
      <c r="A5" s="126"/>
      <c r="B5" s="125"/>
      <c r="C5" s="125"/>
      <c r="D5" s="125"/>
      <c r="E5" s="125"/>
      <c r="F5" s="125"/>
      <c r="G5" s="125"/>
      <c r="H5" s="125"/>
    </row>
    <row r="6" spans="1:46" ht="15" customHeight="1" x14ac:dyDescent="0.2">
      <c r="A6" s="233" t="str">
        <f>'Eval 1'!N6</f>
        <v>Name 6</v>
      </c>
      <c r="B6" s="233"/>
      <c r="C6" s="233"/>
      <c r="D6" s="233"/>
      <c r="E6" s="233"/>
      <c r="F6" s="233"/>
      <c r="G6" s="233"/>
      <c r="H6" s="233"/>
      <c r="I6" s="1"/>
      <c r="J6" s="1"/>
      <c r="K6" s="1"/>
      <c r="L6" s="1"/>
      <c r="M6" s="1"/>
      <c r="N6" s="1"/>
      <c r="O6" s="1"/>
      <c r="P6" s="1"/>
      <c r="Q6" s="1"/>
    </row>
    <row r="7" spans="1:46" ht="15" customHeight="1" x14ac:dyDescent="0.2">
      <c r="A7" s="233"/>
      <c r="B7" s="233"/>
      <c r="C7" s="233"/>
      <c r="D7" s="233"/>
      <c r="E7" s="233"/>
      <c r="F7" s="233"/>
      <c r="G7" s="233"/>
      <c r="H7" s="233"/>
      <c r="I7" s="1"/>
      <c r="J7" s="1"/>
      <c r="K7" s="1"/>
      <c r="L7" s="1"/>
      <c r="M7" s="1"/>
      <c r="N7" s="1"/>
      <c r="O7" s="1"/>
      <c r="P7" s="1"/>
      <c r="Q7" s="1"/>
    </row>
    <row r="8" spans="1:46" ht="15" customHeight="1" thickBot="1" x14ac:dyDescent="0.25">
      <c r="A8" s="77"/>
      <c r="B8" s="43"/>
      <c r="C8" s="43"/>
      <c r="D8" s="43"/>
      <c r="E8" s="43"/>
      <c r="F8" s="43"/>
      <c r="G8" s="43"/>
      <c r="H8" s="43"/>
      <c r="I8" s="1"/>
      <c r="J8" s="1"/>
      <c r="K8" s="1"/>
      <c r="L8" s="1"/>
      <c r="M8" s="1"/>
      <c r="N8" s="1"/>
      <c r="O8" s="1"/>
      <c r="P8" s="1"/>
      <c r="Q8" s="1"/>
    </row>
    <row r="9" spans="1:46" ht="12.75" customHeight="1" thickBot="1" x14ac:dyDescent="0.25">
      <c r="A9" s="77"/>
      <c r="B9" s="227"/>
      <c r="C9" s="228"/>
      <c r="D9" s="228"/>
      <c r="E9" s="228"/>
      <c r="F9" s="228"/>
      <c r="G9" s="228"/>
      <c r="H9" s="229"/>
      <c r="I9" s="1"/>
      <c r="J9" s="1"/>
      <c r="K9" s="1"/>
      <c r="L9" s="1"/>
      <c r="M9" s="1"/>
      <c r="N9" s="1"/>
      <c r="O9" s="1"/>
      <c r="P9" s="1"/>
      <c r="Q9" s="1"/>
    </row>
    <row r="10" spans="1:46" ht="12.75" customHeight="1" x14ac:dyDescent="0.2">
      <c r="B10" s="234" t="s">
        <v>57</v>
      </c>
      <c r="C10" s="236" t="s">
        <v>59</v>
      </c>
      <c r="D10" s="237"/>
      <c r="E10" s="238"/>
      <c r="F10" s="239" t="s">
        <v>58</v>
      </c>
      <c r="G10" s="239"/>
      <c r="H10" s="240"/>
    </row>
    <row r="11" spans="1:46" ht="12.75" customHeight="1" thickBot="1" x14ac:dyDescent="0.25">
      <c r="B11" s="235"/>
      <c r="C11" s="73">
        <v>1</v>
      </c>
      <c r="D11" s="74">
        <v>2</v>
      </c>
      <c r="E11" s="75">
        <v>3</v>
      </c>
      <c r="F11" s="241"/>
      <c r="G11" s="241"/>
      <c r="H11" s="242"/>
    </row>
    <row r="12" spans="1:46" ht="12.75" customHeight="1" thickBot="1" x14ac:dyDescent="0.25">
      <c r="B12" s="64"/>
      <c r="C12" s="64"/>
      <c r="D12" s="64"/>
      <c r="E12" s="64"/>
      <c r="F12" s="65"/>
      <c r="G12" s="65"/>
      <c r="H12" s="65"/>
    </row>
    <row r="13" spans="1:46" s="3" customFormat="1" ht="15" customHeight="1" x14ac:dyDescent="0.2">
      <c r="A13" s="221" t="s">
        <v>34</v>
      </c>
      <c r="B13" s="120" t="str">
        <f>'Eval 1'!B10</f>
        <v>Retains ready position after blocking shots</v>
      </c>
      <c r="C13" s="121" t="str">
        <f>HLOOKUP($A$6,'Eval 1'!$D$6:$W$77,5,FALSE)</f>
        <v>-</v>
      </c>
      <c r="D13" s="121" t="str">
        <f>HLOOKUP($A$6,'Eval 2'!$D$6:$W$77,5,FALSE)</f>
        <v>-</v>
      </c>
      <c r="E13" s="121" t="str">
        <f>HLOOKUP($A$6,'Eval 3'!$D$6:$W$77,5,FALSE)</f>
        <v>-</v>
      </c>
      <c r="F13" s="231"/>
      <c r="G13" s="231"/>
      <c r="H13" s="232"/>
    </row>
    <row r="14" spans="1:46" s="3" customFormat="1" ht="15" customHeight="1" x14ac:dyDescent="0.2">
      <c r="A14" s="221"/>
      <c r="B14" s="122" t="str">
        <f>'Eval 1'!B11</f>
        <v>Holds ready position in movement</v>
      </c>
      <c r="C14" s="81" t="str">
        <f>HLOOKUP($A$6,'Eval 1'!$D$6:$W$77,6,FALSE)</f>
        <v>-</v>
      </c>
      <c r="D14" s="81" t="str">
        <f>HLOOKUP($A$6,'Eval 2'!$D$6:$W$77,6,FALSE)</f>
        <v>-</v>
      </c>
      <c r="E14" s="81" t="str">
        <f>HLOOKUP($A$6,'Eval 3'!$D$6:$W$77,6,FALSE)</f>
        <v>-</v>
      </c>
      <c r="F14" s="224"/>
      <c r="G14" s="224"/>
      <c r="H14" s="225"/>
    </row>
    <row r="15" spans="1:46" s="3" customFormat="1" ht="15" customHeight="1" x14ac:dyDescent="0.2">
      <c r="A15" s="221"/>
      <c r="B15" s="122" t="str">
        <f>'Eval 1'!B12</f>
        <v>Recovery (retains position after scrambling)</v>
      </c>
      <c r="C15" s="81" t="str">
        <f>HLOOKUP($A$6,'Eval 1'!$D$6:$W$77,7,FALSE)</f>
        <v>-</v>
      </c>
      <c r="D15" s="81" t="str">
        <f>HLOOKUP($A$6,'Eval 2'!$D$6:$W$82,7,FALSE)</f>
        <v>-</v>
      </c>
      <c r="E15" s="81" t="str">
        <f>HLOOKUP($A$6,'Eval 3'!$D$6:$W$82,7,FALSE)</f>
        <v>-</v>
      </c>
      <c r="F15" s="224"/>
      <c r="G15" s="224"/>
      <c r="H15" s="225"/>
    </row>
    <row r="16" spans="1:46" s="3" customFormat="1" ht="15" customHeight="1" x14ac:dyDescent="0.2">
      <c r="A16" s="221"/>
      <c r="B16" s="122" t="str">
        <f>'Eval 1'!B13</f>
        <v>Skating ability</v>
      </c>
      <c r="C16" s="81" t="str">
        <f>HLOOKUP($A$6,'Eval 1'!$D$6:$W$77,8,FALSE)</f>
        <v>-</v>
      </c>
      <c r="D16" s="81" t="str">
        <f>HLOOKUP($A$6,'Eval 2'!$D$6:$W$82,8,FALSE)</f>
        <v>-</v>
      </c>
      <c r="E16" s="81" t="str">
        <f>HLOOKUP($A$6,'Eval 3'!$D$6:$W$82,8,FALSE)</f>
        <v>-</v>
      </c>
      <c r="F16" s="224"/>
      <c r="G16" s="224"/>
      <c r="H16" s="225"/>
    </row>
    <row r="17" spans="1:8" s="3" customFormat="1" ht="15" customHeight="1" x14ac:dyDescent="0.2">
      <c r="A17" s="221"/>
      <c r="B17" s="122" t="str">
        <f>'Eval 1'!B14</f>
        <v>Remains on feet</v>
      </c>
      <c r="C17" s="81" t="str">
        <f>HLOOKUP($A$6,'Eval 1'!$D$6:$W$77,9,FALSE)</f>
        <v>-</v>
      </c>
      <c r="D17" s="81" t="str">
        <f>HLOOKUP($A$6,'Eval 2'!$D$6:$W$82,9,FALSE)</f>
        <v>-</v>
      </c>
      <c r="E17" s="81" t="str">
        <f>HLOOKUP($A$6,'Eval 3'!$D$6:$W$82,9,FALSE)</f>
        <v>-</v>
      </c>
      <c r="F17" s="224"/>
      <c r="G17" s="224"/>
      <c r="H17" s="225"/>
    </row>
    <row r="18" spans="1:8" s="3" customFormat="1" ht="15" customHeight="1" x14ac:dyDescent="0.2">
      <c r="A18" s="221"/>
      <c r="B18" s="122" t="str">
        <f>'Eval 1'!B15</f>
        <v>Moves with speed &amp; in control in ready position</v>
      </c>
      <c r="C18" s="81" t="str">
        <f>HLOOKUP($A$6,'Eval 1'!$D$6:$W$82,10,FALSE)</f>
        <v>-</v>
      </c>
      <c r="D18" s="81" t="str">
        <f>HLOOKUP($A$6,'Eval 2'!$D$6:$W$82,10,FALSE)</f>
        <v>-</v>
      </c>
      <c r="E18" s="81" t="str">
        <f>HLOOKUP($A$6,'Eval 3'!$D$6:$W$82,10,FALSE)</f>
        <v>-</v>
      </c>
      <c r="F18" s="224"/>
      <c r="G18" s="224"/>
      <c r="H18" s="225"/>
    </row>
    <row r="19" spans="1:8" s="3" customFormat="1" ht="15" customHeight="1" x14ac:dyDescent="0.2">
      <c r="A19" s="221"/>
      <c r="B19" s="122" t="str">
        <f>'Eval 1'!B16</f>
        <v>Reacts well to puck movement in zone</v>
      </c>
      <c r="C19" s="81" t="str">
        <f>HLOOKUP($A$6,'Eval 1'!$D$6:$W$82,11,FALSE)</f>
        <v>-</v>
      </c>
      <c r="D19" s="81" t="str">
        <f>HLOOKUP($A$6,'Eval 2'!$D$6:$W$82,11,FALSE)</f>
        <v>-</v>
      </c>
      <c r="E19" s="81" t="str">
        <f>HLOOKUP($A$6,'Eval 3'!$D$6:$W$82,11,FALSE)</f>
        <v>-</v>
      </c>
      <c r="F19" s="224"/>
      <c r="G19" s="224"/>
      <c r="H19" s="225"/>
    </row>
    <row r="20" spans="1:8" s="3" customFormat="1" ht="15" customHeight="1" x14ac:dyDescent="0.2">
      <c r="A20" s="221"/>
      <c r="B20" s="122" t="str">
        <f>'Eval 1'!B17</f>
        <v>Ability to recover from knees, side</v>
      </c>
      <c r="C20" s="81" t="str">
        <f>HLOOKUP($A$6,'Eval 1'!$D$6:$W$82,12,FALSE)</f>
        <v>-</v>
      </c>
      <c r="D20" s="81" t="str">
        <f>HLOOKUP($A$6,'Eval 2'!$D$6:$W$82,12,FALSE)</f>
        <v>-</v>
      </c>
      <c r="E20" s="81" t="str">
        <f>HLOOKUP($A$6,'Eval 3'!$D$6:$W$82,12,FALSE)</f>
        <v>-</v>
      </c>
      <c r="F20" s="224"/>
      <c r="G20" s="224"/>
      <c r="H20" s="225"/>
    </row>
    <row r="21" spans="1:8" s="3" customFormat="1" ht="15" customHeight="1" x14ac:dyDescent="0.2">
      <c r="A21" s="221"/>
      <c r="B21" s="122" t="str">
        <f>'Eval 1'!B18</f>
        <v>Reacts well to quick untelegraphed shots</v>
      </c>
      <c r="C21" s="81" t="str">
        <f>HLOOKUP($A$6,'Eval 1'!$D$6:$W$82,13,FALSE)</f>
        <v>-</v>
      </c>
      <c r="D21" s="81" t="str">
        <f>HLOOKUP($A$6,'Eval 2'!$D$6:$W$82,13,FALSE)</f>
        <v>-</v>
      </c>
      <c r="E21" s="81" t="str">
        <f>HLOOKUP($A$6,'Eval 3'!$D$6:$W$82,13,FALSE)</f>
        <v>-</v>
      </c>
      <c r="F21" s="224"/>
      <c r="G21" s="224"/>
      <c r="H21" s="225"/>
    </row>
    <row r="22" spans="1:8" s="3" customFormat="1" ht="15" customHeight="1" x14ac:dyDescent="0.2">
      <c r="A22" s="221"/>
      <c r="B22" s="122" t="str">
        <f>'Eval 1'!B19</f>
        <v>Effective in close</v>
      </c>
      <c r="C22" s="81" t="str">
        <f>HLOOKUP($A$6,'Eval 1'!$D$6:$W$82,14,FALSE)</f>
        <v>-</v>
      </c>
      <c r="D22" s="81" t="str">
        <f>HLOOKUP($A$6,'Eval 2'!$D$6:$W$82,14,FALSE)</f>
        <v>-</v>
      </c>
      <c r="E22" s="81" t="str">
        <f>HLOOKUP($A$6,'Eval 3'!$D$6:$W$82,14,FALSE)</f>
        <v>-</v>
      </c>
      <c r="F22" s="224"/>
      <c r="G22" s="224"/>
      <c r="H22" s="225"/>
    </row>
    <row r="23" spans="1:8" s="3" customFormat="1" ht="15" customHeight="1" x14ac:dyDescent="0.2">
      <c r="A23" s="221"/>
      <c r="B23" s="122" t="str">
        <f>'Eval 1'!B20</f>
        <v>Relaxative movements and reaction time</v>
      </c>
      <c r="C23" s="81" t="str">
        <f>HLOOKUP($A$6,'Eval 1'!$D$6:$W$82,15,FALSE)</f>
        <v>-</v>
      </c>
      <c r="D23" s="81" t="str">
        <f>HLOOKUP($A$6,'Eval 2'!$D$6:$W$82,15,FALSE)</f>
        <v>-</v>
      </c>
      <c r="E23" s="81" t="str">
        <f>HLOOKUP($A$6,'Eval 3'!$D$6:$W$82,15,FALSE)</f>
        <v>-</v>
      </c>
      <c r="F23" s="224"/>
      <c r="G23" s="224"/>
      <c r="H23" s="225"/>
    </row>
    <row r="24" spans="1:8" s="3" customFormat="1" ht="15" customHeight="1" x14ac:dyDescent="0.2">
      <c r="A24" s="221"/>
      <c r="B24" s="122" t="str">
        <f>'Eval 1'!B21</f>
        <v>Physically fit</v>
      </c>
      <c r="C24" s="81" t="str">
        <f>HLOOKUP($A$6,'Eval 1'!$D$6:$W$82,16,FALSE)</f>
        <v>-</v>
      </c>
      <c r="D24" s="81" t="str">
        <f>HLOOKUP($A$6,'Eval 2'!$D$6:$W$82,16,FALSE)</f>
        <v>-</v>
      </c>
      <c r="E24" s="81" t="str">
        <f>HLOOKUP($A$6,'Eval 3'!$D$6:$W$82,16,FALSE)</f>
        <v>-</v>
      </c>
      <c r="F24" s="224"/>
      <c r="G24" s="224"/>
      <c r="H24" s="225"/>
    </row>
    <row r="25" spans="1:8" s="3" customFormat="1" ht="15" customHeight="1" thickBot="1" x14ac:dyDescent="0.25">
      <c r="A25" s="221"/>
      <c r="B25" s="123" t="str">
        <f>'Eval 1'!B22</f>
        <v>Not prone to injury</v>
      </c>
      <c r="C25" s="124" t="str">
        <f>HLOOKUP($A$6,'Eval 1'!$D$6:$W$82,17,FALSE)</f>
        <v>-</v>
      </c>
      <c r="D25" s="124" t="str">
        <f>HLOOKUP($A$6,'Eval 2'!$D$6:$W$82,17,FALSE)</f>
        <v>-</v>
      </c>
      <c r="E25" s="124" t="str">
        <f>HLOOKUP($A$6,'Eval 3'!$D$6:$W$82,17,FALSE)</f>
        <v>-</v>
      </c>
      <c r="F25" s="222"/>
      <c r="G25" s="222"/>
      <c r="H25" s="223"/>
    </row>
    <row r="26" spans="1:8" s="3" customFormat="1" ht="15" customHeight="1" thickBot="1" x14ac:dyDescent="0.25">
      <c r="A26" s="79"/>
      <c r="B26" s="105"/>
      <c r="C26" s="119"/>
      <c r="D26" s="119"/>
      <c r="E26" s="119"/>
      <c r="F26" s="230"/>
      <c r="G26" s="230"/>
      <c r="H26" s="230"/>
    </row>
    <row r="27" spans="1:8" s="3" customFormat="1" ht="15" customHeight="1" x14ac:dyDescent="0.2">
      <c r="A27" s="221" t="s">
        <v>35</v>
      </c>
      <c r="B27" s="120" t="str">
        <f>'Eval 1'!B24</f>
        <v>Butterfly technique (compact, square)</v>
      </c>
      <c r="C27" s="121" t="str">
        <f>HLOOKUP($A$6,'Eval 1'!$D$6:$W$82,19,FALSE)</f>
        <v>-</v>
      </c>
      <c r="D27" s="121" t="str">
        <f>HLOOKUP($A$6,'Eval 2'!$D$6:$W$82,19,FALSE)</f>
        <v>-</v>
      </c>
      <c r="E27" s="121" t="str">
        <f>HLOOKUP($A$6,'Eval 3'!$D$6:$W$82,19,FALSE)</f>
        <v>-</v>
      </c>
      <c r="F27" s="231"/>
      <c r="G27" s="231"/>
      <c r="H27" s="232"/>
    </row>
    <row r="28" spans="1:8" s="3" customFormat="1" ht="15" customHeight="1" x14ac:dyDescent="0.2">
      <c r="A28" s="221"/>
      <c r="B28" s="122" t="str">
        <f>'Eval 1'!B25</f>
        <v>Use of Stick</v>
      </c>
      <c r="C28" s="81" t="str">
        <f>HLOOKUP($A$6,'Eval 1'!$D$6:$W$82,20,FALSE)</f>
        <v>-</v>
      </c>
      <c r="D28" s="81" t="str">
        <f>HLOOKUP($A$6,'Eval 2'!$D$6:$W$82,20,FALSE)</f>
        <v>-</v>
      </c>
      <c r="E28" s="81" t="str">
        <f>HLOOKUP($A$6,'Eval 3'!$D$6:$W$82,20,FALSE)</f>
        <v>-</v>
      </c>
      <c r="F28" s="224"/>
      <c r="G28" s="224"/>
      <c r="H28" s="225"/>
    </row>
    <row r="29" spans="1:8" s="3" customFormat="1" ht="15" customHeight="1" x14ac:dyDescent="0.2">
      <c r="A29" s="221"/>
      <c r="B29" s="122" t="str">
        <f>'Eval 1'!B26</f>
        <v>Rebound control: off stick</v>
      </c>
      <c r="C29" s="81" t="str">
        <f>HLOOKUP($A$6,'Eval 1'!$D$6:$W$82,21,FALSE)</f>
        <v>-</v>
      </c>
      <c r="D29" s="81" t="str">
        <f>HLOOKUP($A$6,'Eval 2'!$D$6:$W$82,21,FALSE)</f>
        <v>-</v>
      </c>
      <c r="E29" s="81" t="str">
        <f>HLOOKUP($A$6,'Eval 3'!$D$6:$W$82,21,FALSE)</f>
        <v>-</v>
      </c>
      <c r="F29" s="224"/>
      <c r="G29" s="224"/>
      <c r="H29" s="225"/>
    </row>
    <row r="30" spans="1:8" s="3" customFormat="1" ht="15" customHeight="1" x14ac:dyDescent="0.2">
      <c r="A30" s="221"/>
      <c r="B30" s="122" t="str">
        <f>'Eval 1'!B27</f>
        <v>Rebound control off pads</v>
      </c>
      <c r="C30" s="81" t="str">
        <f>HLOOKUP($A$6,'Eval 1'!$D$6:$W$82,22,FALSE)</f>
        <v>-</v>
      </c>
      <c r="D30" s="81" t="str">
        <f>HLOOKUP($A$6,'Eval 2'!$D$6:$W$82,22,FALSE)</f>
        <v>-</v>
      </c>
      <c r="E30" s="81" t="str">
        <f>HLOOKUP($A$6,'Eval 3'!$D$6:$W$82,22,FALSE)</f>
        <v>-</v>
      </c>
      <c r="F30" s="224"/>
      <c r="G30" s="224"/>
      <c r="H30" s="225"/>
    </row>
    <row r="31" spans="1:8" s="3" customFormat="1" ht="15" customHeight="1" x14ac:dyDescent="0.2">
      <c r="A31" s="221"/>
      <c r="B31" s="122" t="str">
        <f>'Eval 1'!B28</f>
        <v>Ability to butterfly at appropriate time</v>
      </c>
      <c r="C31" s="81" t="str">
        <f>HLOOKUP($A$6,'Eval 1'!$D$6:$W$82,23,FALSE)</f>
        <v>-</v>
      </c>
      <c r="D31" s="81" t="str">
        <f>HLOOKUP($A$6,'Eval 2'!$D$6:$W$82,23,FALSE)</f>
        <v>-</v>
      </c>
      <c r="E31" s="81" t="str">
        <f>HLOOKUP($A$6,'Eval 3'!$D$6:$W$82,23,FALSE)</f>
        <v>-</v>
      </c>
      <c r="F31" s="224"/>
      <c r="G31" s="224"/>
      <c r="H31" s="225"/>
    </row>
    <row r="32" spans="1:8" s="3" customFormat="1" ht="15" customHeight="1" x14ac:dyDescent="0.2">
      <c r="A32" s="221"/>
      <c r="B32" s="122" t="str">
        <f>'Eval 1'!B29</f>
        <v>Ability to maintain balance</v>
      </c>
      <c r="C32" s="81" t="str">
        <f>HLOOKUP($A$6,'Eval 1'!$D$6:$W$82,24,FALSE)</f>
        <v>-</v>
      </c>
      <c r="D32" s="81" t="str">
        <f>HLOOKUP($A$6,'Eval 2'!$D$6:$W$82,24,FALSE)</f>
        <v>-</v>
      </c>
      <c r="E32" s="81" t="str">
        <f>HLOOKUP($A$6,'Eval 3'!$D$6:$W$82,24,FALSE)</f>
        <v>-</v>
      </c>
      <c r="F32" s="224"/>
      <c r="G32" s="224"/>
      <c r="H32" s="225"/>
    </row>
    <row r="33" spans="1:8" s="3" customFormat="1" ht="15" customHeight="1" x14ac:dyDescent="0.2">
      <c r="A33" s="221"/>
      <c r="B33" s="122" t="str">
        <f>'Eval 1'!B30</f>
        <v>Quickness of blocker</v>
      </c>
      <c r="C33" s="81" t="str">
        <f>HLOOKUP($A$6,'Eval 1'!$D$6:$W$82,25,FALSE)</f>
        <v>-</v>
      </c>
      <c r="D33" s="81" t="str">
        <f>HLOOKUP($A$6,'Eval 2'!$D$6:$W$82,25,FALSE)</f>
        <v>-</v>
      </c>
      <c r="E33" s="81" t="str">
        <f>HLOOKUP($A$6,'Eval 3'!$D$6:$W$82,25,FALSE)</f>
        <v>-</v>
      </c>
      <c r="F33" s="224"/>
      <c r="G33" s="224"/>
      <c r="H33" s="225"/>
    </row>
    <row r="34" spans="1:8" s="3" customFormat="1" ht="15" customHeight="1" x14ac:dyDescent="0.2">
      <c r="A34" s="221"/>
      <c r="B34" s="122" t="str">
        <f>'Eval 1'!B31</f>
        <v>Quickness of catcher</v>
      </c>
      <c r="C34" s="81" t="str">
        <f>HLOOKUP($A$6,'Eval 1'!$D$6:$W$82,26,FALSE)</f>
        <v>-</v>
      </c>
      <c r="D34" s="81" t="str">
        <f>HLOOKUP($A$6,'Eval 2'!$D$6:$W$82,26,FALSE)</f>
        <v>-</v>
      </c>
      <c r="E34" s="81" t="str">
        <f>HLOOKUP($A$6,'Eval 3'!$D$6:$W$82,26,FALSE)</f>
        <v>-</v>
      </c>
      <c r="F34" s="224"/>
      <c r="G34" s="224"/>
      <c r="H34" s="225"/>
    </row>
    <row r="35" spans="1:8" s="3" customFormat="1" ht="15" customHeight="1" x14ac:dyDescent="0.2">
      <c r="A35" s="221"/>
      <c r="B35" s="122" t="str">
        <f>'Eval 1'!B32</f>
        <v>Position of blocker</v>
      </c>
      <c r="C35" s="81" t="str">
        <f>HLOOKUP($A$6,'Eval 1'!$D$6:$W$82,27,FALSE)</f>
        <v>-</v>
      </c>
      <c r="D35" s="81" t="str">
        <f>HLOOKUP($A$6,'Eval 2'!$D$6:$W$82,27,FALSE)</f>
        <v>-</v>
      </c>
      <c r="E35" s="81" t="str">
        <f>HLOOKUP($A$6,'Eval 3'!$D$6:$W$82,27,FALSE)</f>
        <v>-</v>
      </c>
      <c r="F35" s="224"/>
      <c r="G35" s="224"/>
      <c r="H35" s="225"/>
    </row>
    <row r="36" spans="1:8" s="3" customFormat="1" ht="15" customHeight="1" x14ac:dyDescent="0.2">
      <c r="A36" s="221"/>
      <c r="B36" s="122" t="str">
        <f>'Eval 1'!B33</f>
        <v>Position of catcher</v>
      </c>
      <c r="C36" s="81" t="str">
        <f>HLOOKUP($A$6,'Eval 1'!$D$6:$W$82,28,FALSE)</f>
        <v>-</v>
      </c>
      <c r="D36" s="81" t="str">
        <f>HLOOKUP($A$6,'Eval 2'!$D$6:$W$82,28,FALSE)</f>
        <v>-</v>
      </c>
      <c r="E36" s="81" t="str">
        <f>HLOOKUP($A$6,'Eval 3'!$D$6:$W$82,28,FALSE)</f>
        <v>-</v>
      </c>
      <c r="F36" s="224"/>
      <c r="G36" s="224"/>
      <c r="H36" s="225"/>
    </row>
    <row r="37" spans="1:8" s="3" customFormat="1" ht="15" customHeight="1" x14ac:dyDescent="0.2">
      <c r="A37" s="221"/>
      <c r="B37" s="122" t="str">
        <f>'Eval 1'!B34</f>
        <v>Rebound control: blocker</v>
      </c>
      <c r="C37" s="81" t="str">
        <f>HLOOKUP($A$6,'Eval 1'!$D$6:$W$82,29,FALSE)</f>
        <v>-</v>
      </c>
      <c r="D37" s="81" t="str">
        <f>HLOOKUP($A$6,'Eval 2'!$D$6:$W$82,29,FALSE)</f>
        <v>-</v>
      </c>
      <c r="E37" s="81" t="str">
        <f>HLOOKUP($A$6,'Eval 3'!$D$6:$W$82,29,FALSE)</f>
        <v>-</v>
      </c>
      <c r="F37" s="224"/>
      <c r="G37" s="224"/>
      <c r="H37" s="225"/>
    </row>
    <row r="38" spans="1:8" s="3" customFormat="1" ht="15" customHeight="1" x14ac:dyDescent="0.2">
      <c r="A38" s="221"/>
      <c r="B38" s="122" t="str">
        <f>'Eval 1'!B35</f>
        <v>Rebound control: catcher</v>
      </c>
      <c r="C38" s="81" t="str">
        <f>HLOOKUP($A$6,'Eval 1'!$D$6:$W$82,30,FALSE)</f>
        <v>-</v>
      </c>
      <c r="D38" s="81" t="str">
        <f>HLOOKUP($A$6,'Eval 2'!$D$6:$W$82,30,FALSE)</f>
        <v>-</v>
      </c>
      <c r="E38" s="81" t="str">
        <f>HLOOKUP($A$6,'Eval 3'!$D$6:$W$82,30,FALSE)</f>
        <v>-</v>
      </c>
      <c r="F38" s="224"/>
      <c r="G38" s="224"/>
      <c r="H38" s="225"/>
    </row>
    <row r="39" spans="1:8" s="3" customFormat="1" ht="15" customHeight="1" x14ac:dyDescent="0.2">
      <c r="A39" s="221"/>
      <c r="B39" s="122" t="str">
        <f>'Eval 1'!B36</f>
        <v>Rebound control: chest</v>
      </c>
      <c r="C39" s="81" t="str">
        <f>HLOOKUP($A$6,'Eval 1'!$D$6:$W$82,31,FALSE)</f>
        <v>-</v>
      </c>
      <c r="D39" s="81" t="str">
        <f>HLOOKUP($A$6,'Eval 2'!$D$6:$W$82,31,FALSE)</f>
        <v>-</v>
      </c>
      <c r="E39" s="81" t="str">
        <f>HLOOKUP($A$6,'Eval 3'!$D$6:$W$82,31,FALSE)</f>
        <v>-</v>
      </c>
      <c r="F39" s="224"/>
      <c r="G39" s="224"/>
      <c r="H39" s="225"/>
    </row>
    <row r="40" spans="1:8" s="3" customFormat="1" ht="15" customHeight="1" x14ac:dyDescent="0.2">
      <c r="A40" s="221"/>
      <c r="B40" s="122" t="str">
        <f>'Eval 1'!B37</f>
        <v>Passing / clearing</v>
      </c>
      <c r="C40" s="81" t="str">
        <f>HLOOKUP($A$6,'Eval 1'!$D$6:$W$82,32,FALSE)</f>
        <v>-</v>
      </c>
      <c r="D40" s="81" t="str">
        <f>HLOOKUP($A$6,'Eval 2'!$D$6:$W$82,32,FALSE)</f>
        <v>-</v>
      </c>
      <c r="E40" s="81" t="str">
        <f>HLOOKUP($A$6,'Eval 3'!$D$6:$W$82,32,FALSE)</f>
        <v>-</v>
      </c>
      <c r="F40" s="224"/>
      <c r="G40" s="224"/>
      <c r="H40" s="225"/>
    </row>
    <row r="41" spans="1:8" s="3" customFormat="1" ht="15" customHeight="1" thickBot="1" x14ac:dyDescent="0.25">
      <c r="A41" s="221"/>
      <c r="B41" s="123" t="str">
        <f>'Eval 1'!B38</f>
        <v>Puck playing ability</v>
      </c>
      <c r="C41" s="124" t="str">
        <f>HLOOKUP($A$6,'Eval 1'!$D$6:$W$82,33,FALSE)</f>
        <v>-</v>
      </c>
      <c r="D41" s="124" t="str">
        <f>HLOOKUP($A$6,'Eval 2'!$D$6:$W$82,33,FALSE)</f>
        <v>-</v>
      </c>
      <c r="E41" s="124" t="str">
        <f>HLOOKUP($A$6,'Eval 3'!$D$6:$W$82,33,FALSE)</f>
        <v>-</v>
      </c>
      <c r="F41" s="222"/>
      <c r="G41" s="222"/>
      <c r="H41" s="223"/>
    </row>
    <row r="42" spans="1:8" s="3" customFormat="1" ht="15" customHeight="1" thickBot="1" x14ac:dyDescent="0.25">
      <c r="A42" s="79"/>
      <c r="B42" s="105"/>
      <c r="C42" s="119"/>
      <c r="D42" s="119"/>
      <c r="E42" s="119"/>
      <c r="F42" s="230"/>
      <c r="G42" s="230"/>
      <c r="H42" s="230"/>
    </row>
    <row r="43" spans="1:8" s="3" customFormat="1" ht="15" customHeight="1" x14ac:dyDescent="0.2">
      <c r="A43" s="221" t="s">
        <v>36</v>
      </c>
      <c r="B43" s="120" t="str">
        <f>'Eval 1'!B40</f>
        <v>Knows position at all times</v>
      </c>
      <c r="C43" s="121" t="str">
        <f>HLOOKUP($A$6,'Eval 1'!$D$6:$W$82,35,FALSE)</f>
        <v>-</v>
      </c>
      <c r="D43" s="121" t="str">
        <f>HLOOKUP($A$6,'Eval 2'!$D$6:$W$82,35,FALSE)</f>
        <v>-</v>
      </c>
      <c r="E43" s="121" t="str">
        <f>HLOOKUP($A$6,'Eval 3'!$D$6:$W$82,35,FALSE)</f>
        <v>-</v>
      </c>
      <c r="F43" s="231"/>
      <c r="G43" s="231"/>
      <c r="H43" s="232"/>
    </row>
    <row r="44" spans="1:8" s="3" customFormat="1" ht="15" customHeight="1" x14ac:dyDescent="0.2">
      <c r="A44" s="221"/>
      <c r="B44" s="122" t="str">
        <f>'Eval 1'!B41</f>
        <v>Assumes neutral position at top edge of crease</v>
      </c>
      <c r="C44" s="81" t="str">
        <f>HLOOKUP($A$6,'Eval 1'!$D$6:$W$82,36,FALSE)</f>
        <v>-</v>
      </c>
      <c r="D44" s="81" t="str">
        <f>HLOOKUP($A$6,'Eval 2'!$D$6:$W$82,36,FALSE)</f>
        <v>-</v>
      </c>
      <c r="E44" s="81" t="str">
        <f>HLOOKUP($A$6,'Eval 3'!$D$6:$W$82,36,FALSE)</f>
        <v>-</v>
      </c>
      <c r="F44" s="224"/>
      <c r="G44" s="224"/>
      <c r="H44" s="225"/>
    </row>
    <row r="45" spans="1:8" s="3" customFormat="1" ht="15" customHeight="1" x14ac:dyDescent="0.2">
      <c r="A45" s="221"/>
      <c r="B45" s="122" t="str">
        <f>'Eval 1'!B42</f>
        <v>Positions self properly prior to shot</v>
      </c>
      <c r="C45" s="81" t="str">
        <f>HLOOKUP($A$6,'Eval 1'!$D$6:$W$82,37,FALSE)</f>
        <v>-</v>
      </c>
      <c r="D45" s="81" t="str">
        <f>HLOOKUP($A$6,'Eval 2'!$D$6:$W$82,37,FALSE)</f>
        <v>-</v>
      </c>
      <c r="E45" s="81" t="str">
        <f>HLOOKUP($A$6,'Eval 3'!$D$6:$W$82,37,FALSE)</f>
        <v>-</v>
      </c>
      <c r="F45" s="224"/>
      <c r="G45" s="224"/>
      <c r="H45" s="225"/>
    </row>
    <row r="46" spans="1:8" s="3" customFormat="1" ht="15" customHeight="1" x14ac:dyDescent="0.2">
      <c r="A46" s="221"/>
      <c r="B46" s="122" t="str">
        <f>'Eval 1'!B43</f>
        <v>Ability to orient self instantly</v>
      </c>
      <c r="C46" s="81" t="str">
        <f>HLOOKUP($A$6,'Eval 1'!$D$6:$W$82,38,FALSE)</f>
        <v>-</v>
      </c>
      <c r="D46" s="81" t="str">
        <f>HLOOKUP($A$6,'Eval 2'!$D$6:$W$82,38,FALSE)</f>
        <v>-</v>
      </c>
      <c r="E46" s="81" t="str">
        <f>HLOOKUP($A$6,'Eval 3'!$D$6:$W$82,38,FALSE)</f>
        <v>-</v>
      </c>
      <c r="F46" s="224"/>
      <c r="G46" s="224"/>
      <c r="H46" s="225"/>
    </row>
    <row r="47" spans="1:8" s="3" customFormat="1" ht="15" customHeight="1" x14ac:dyDescent="0.2">
      <c r="A47" s="221"/>
      <c r="B47" s="122" t="str">
        <f>'Eval 1'!B44</f>
        <v>Lines up properly on puck</v>
      </c>
      <c r="C47" s="81" t="str">
        <f>HLOOKUP($A$6,'Eval 1'!$D$6:$W$82,39,FALSE)</f>
        <v>-</v>
      </c>
      <c r="D47" s="81" t="str">
        <f>HLOOKUP($A$6,'Eval 2'!$D$6:$W$82,39,FALSE)</f>
        <v>-</v>
      </c>
      <c r="E47" s="81" t="str">
        <f>HLOOKUP($A$6,'Eval 3'!$D$6:$W$82,39,FALSE)</f>
        <v>-</v>
      </c>
      <c r="F47" s="224"/>
      <c r="G47" s="224"/>
      <c r="H47" s="225"/>
    </row>
    <row r="48" spans="1:8" s="3" customFormat="1" ht="15" customHeight="1" x14ac:dyDescent="0.2">
      <c r="A48" s="221"/>
      <c r="B48" s="122" t="str">
        <f>'Eval 1'!B45</f>
        <v>Knowledge of shooter’s options</v>
      </c>
      <c r="C48" s="81" t="str">
        <f>HLOOKUP($A$6,'Eval 1'!$D$6:$W$82,40,FALSE)</f>
        <v>-</v>
      </c>
      <c r="D48" s="81" t="str">
        <f>HLOOKUP($A$6,'Eval 2'!$D$6:$W$82,40,FALSE)</f>
        <v>-</v>
      </c>
      <c r="E48" s="81" t="str">
        <f>HLOOKUP($A$6,'Eval 3'!$D$6:$W$82,40,FALSE)</f>
        <v>-</v>
      </c>
      <c r="F48" s="224"/>
      <c r="G48" s="224"/>
      <c r="H48" s="225"/>
    </row>
    <row r="49" spans="1:8" s="3" customFormat="1" ht="15" customHeight="1" x14ac:dyDescent="0.2">
      <c r="A49" s="221"/>
      <c r="B49" s="122" t="str">
        <f>'Eval 1'!B46</f>
        <v>Looks for potential shooter</v>
      </c>
      <c r="C49" s="81" t="str">
        <f>HLOOKUP($A$6,'Eval 1'!$D$6:$W$82,41,FALSE)</f>
        <v>-</v>
      </c>
      <c r="D49" s="81" t="str">
        <f>HLOOKUP($A$6,'Eval 2'!$D$6:$W$82,41,FALSE)</f>
        <v>-</v>
      </c>
      <c r="E49" s="81" t="str">
        <f>HLOOKUP($A$6,'Eval 3'!$D$6:$W$82,41,FALSE)</f>
        <v>-</v>
      </c>
      <c r="F49" s="224"/>
      <c r="G49" s="224"/>
      <c r="H49" s="225"/>
    </row>
    <row r="50" spans="1:8" s="3" customFormat="1" ht="15" customHeight="1" x14ac:dyDescent="0.2">
      <c r="A50" s="221"/>
      <c r="B50" s="122" t="str">
        <f>'Eval 1'!B47</f>
        <v>Lines up properly in ready position</v>
      </c>
      <c r="C50" s="81" t="str">
        <f>HLOOKUP($A$6,'Eval 1'!$D$6:$W$82,42,FALSE)</f>
        <v>-</v>
      </c>
      <c r="D50" s="81" t="str">
        <f>HLOOKUP($A$6,'Eval 2'!$D$6:$W$82,42,FALSE)</f>
        <v>-</v>
      </c>
      <c r="E50" s="81" t="str">
        <f>HLOOKUP($A$6,'Eval 3'!$D$6:$W$82,42,FALSE)</f>
        <v>-</v>
      </c>
      <c r="F50" s="224"/>
      <c r="G50" s="224"/>
      <c r="H50" s="225"/>
    </row>
    <row r="51" spans="1:8" s="3" customFormat="1" ht="15" customHeight="1" x14ac:dyDescent="0.2">
      <c r="A51" s="221"/>
      <c r="B51" s="122" t="str">
        <f>'Eval 1'!B48</f>
        <v>Ability to locate potential shooters</v>
      </c>
      <c r="C51" s="81" t="str">
        <f>HLOOKUP($A$6,'Eval 1'!$D$6:$W$82,43,FALSE)</f>
        <v>-</v>
      </c>
      <c r="D51" s="81" t="str">
        <f>HLOOKUP($A$6,'Eval 2'!$D$6:$W$82,43,FALSE)</f>
        <v>-</v>
      </c>
      <c r="E51" s="81" t="str">
        <f>HLOOKUP($A$6,'Eval 3'!$D$6:$W$82,43,FALSE)</f>
        <v>-</v>
      </c>
      <c r="F51" s="224"/>
      <c r="G51" s="224"/>
      <c r="H51" s="225"/>
    </row>
    <row r="52" spans="1:8" s="3" customFormat="1" ht="15" customHeight="1" x14ac:dyDescent="0.2">
      <c r="A52" s="221"/>
      <c r="B52" s="122" t="str">
        <f>'Eval 1'!B49</f>
        <v>Position with respect to potential deflectors</v>
      </c>
      <c r="C52" s="81" t="str">
        <f>HLOOKUP($A$6,'Eval 1'!$D$6:$W$82,44,FALSE)</f>
        <v>-</v>
      </c>
      <c r="D52" s="81" t="str">
        <f>HLOOKUP($A$6,'Eval 2'!$D$6:$W$82,44,FALSE)</f>
        <v>-</v>
      </c>
      <c r="E52" s="81" t="str">
        <f>HLOOKUP($A$6,'Eval 3'!$D$6:$W$82,44,FALSE)</f>
        <v>-</v>
      </c>
      <c r="F52" s="224"/>
      <c r="G52" s="224"/>
      <c r="H52" s="225"/>
    </row>
    <row r="53" spans="1:8" s="3" customFormat="1" ht="15" customHeight="1" x14ac:dyDescent="0.2">
      <c r="A53" s="221"/>
      <c r="B53" s="122" t="str">
        <f>'Eval 1'!B50</f>
        <v>Works hard to find puck</v>
      </c>
      <c r="C53" s="81" t="str">
        <f>HLOOKUP($A$6,'Eval 1'!$D$6:$W$82,45,FALSE)</f>
        <v>-</v>
      </c>
      <c r="D53" s="81" t="str">
        <f>HLOOKUP($A$6,'Eval 2'!$D$6:$W$82,45,FALSE)</f>
        <v>-</v>
      </c>
      <c r="E53" s="81" t="str">
        <f>HLOOKUP($A$6,'Eval 3'!$D$6:$W$82,45,FALSE)</f>
        <v>-</v>
      </c>
      <c r="F53" s="224"/>
      <c r="G53" s="224"/>
      <c r="H53" s="225"/>
    </row>
    <row r="54" spans="1:8" s="3" customFormat="1" ht="15" customHeight="1" x14ac:dyDescent="0.2">
      <c r="A54" s="221"/>
      <c r="B54" s="122" t="str">
        <f>'Eval 1'!B51</f>
        <v>Use of body</v>
      </c>
      <c r="C54" s="81" t="str">
        <f>HLOOKUP($A$6,'Eval 1'!$D$6:$W$82,46,FALSE)</f>
        <v>-</v>
      </c>
      <c r="D54" s="81" t="str">
        <f>HLOOKUP($A$6,'Eval 2'!$D$6:$W$82,46,FALSE)</f>
        <v>-</v>
      </c>
      <c r="E54" s="81" t="str">
        <f>HLOOKUP($A$6,'Eval 3'!$D$6:$W$82,46,FALSE)</f>
        <v>-</v>
      </c>
      <c r="F54" s="224"/>
      <c r="G54" s="224"/>
      <c r="H54" s="225"/>
    </row>
    <row r="55" spans="1:8" s="3" customFormat="1" ht="15" customHeight="1" x14ac:dyDescent="0.2">
      <c r="A55" s="221"/>
      <c r="B55" s="122" t="str">
        <f>'Eval 1'!B52</f>
        <v>Reaction to change of direction</v>
      </c>
      <c r="C55" s="81" t="str">
        <f>HLOOKUP($A$6,'Eval 1'!$D$6:$W$82,47,FALSE)</f>
        <v>-</v>
      </c>
      <c r="D55" s="81" t="str">
        <f>HLOOKUP($A$6,'Eval 2'!$D$6:$W$82,47,FALSE)</f>
        <v>-</v>
      </c>
      <c r="E55" s="81" t="str">
        <f>HLOOKUP($A$6,'Eval 3'!$D$6:$W$82,47,FALSE)</f>
        <v>-</v>
      </c>
      <c r="F55" s="224"/>
      <c r="G55" s="224"/>
      <c r="H55" s="225"/>
    </row>
    <row r="56" spans="1:8" s="3" customFormat="1" ht="15" customHeight="1" x14ac:dyDescent="0.2">
      <c r="A56" s="221"/>
      <c r="B56" s="122" t="str">
        <f>'Eval 1'!B53</f>
        <v>Control of rebounds</v>
      </c>
      <c r="C56" s="81" t="str">
        <f>HLOOKUP($A$6,'Eval 1'!$D$6:$W$82,48,FALSE)</f>
        <v>-</v>
      </c>
      <c r="D56" s="81" t="str">
        <f>HLOOKUP($A$6,'Eval 2'!$D$6:$W$82,48,FALSE)</f>
        <v>-</v>
      </c>
      <c r="E56" s="81" t="str">
        <f>HLOOKUP($A$6,'Eval 3'!$D$6:$W$82,48,FALSE)</f>
        <v>-</v>
      </c>
      <c r="F56" s="224"/>
      <c r="G56" s="224"/>
      <c r="H56" s="225"/>
    </row>
    <row r="57" spans="1:8" s="3" customFormat="1" ht="15" customHeight="1" x14ac:dyDescent="0.2">
      <c r="A57" s="221"/>
      <c r="B57" s="122" t="str">
        <f>'Eval 1'!B54</f>
        <v>Position self properly (play behind net, corner)</v>
      </c>
      <c r="C57" s="81" t="str">
        <f>HLOOKUP($A$6,'Eval 1'!$D$6:$W$82,49,FALSE)</f>
        <v>-</v>
      </c>
      <c r="D57" s="81" t="str">
        <f>HLOOKUP($A$6,'Eval 2'!$D$6:$W$82,49,FALSE)</f>
        <v>-</v>
      </c>
      <c r="E57" s="81" t="str">
        <f>HLOOKUP($A$6,'Eval 3'!$D$6:$W$82,49,FALSE)</f>
        <v>-</v>
      </c>
      <c r="F57" s="224"/>
      <c r="G57" s="224"/>
      <c r="H57" s="225"/>
    </row>
    <row r="58" spans="1:8" s="3" customFormat="1" ht="15" customHeight="1" x14ac:dyDescent="0.2">
      <c r="A58" s="221"/>
      <c r="B58" s="122" t="str">
        <f>'Eval 1'!B55</f>
        <v>Lateral mobility-post to post movement</v>
      </c>
      <c r="C58" s="81" t="str">
        <f>HLOOKUP($A$6,'Eval 1'!$D$6:$W$82,50,FALSE)</f>
        <v>-</v>
      </c>
      <c r="D58" s="81" t="str">
        <f>HLOOKUP($A$6,'Eval 2'!$D$6:$W$82,50,FALSE)</f>
        <v>-</v>
      </c>
      <c r="E58" s="81" t="str">
        <f>HLOOKUP($A$6,'Eval 3'!$D$6:$W$82,50,FALSE)</f>
        <v>-</v>
      </c>
      <c r="F58" s="224"/>
      <c r="G58" s="224"/>
      <c r="H58" s="225"/>
    </row>
    <row r="59" spans="1:8" s="3" customFormat="1" ht="15" customHeight="1" x14ac:dyDescent="0.2">
      <c r="A59" s="221"/>
      <c r="B59" s="122" t="str">
        <f>'Eval 1'!B56</f>
        <v>Use of stick to decrease scoring opportunities</v>
      </c>
      <c r="C59" s="81" t="str">
        <f>HLOOKUP($A$6,'Eval 1'!$D$6:$W$82,51,FALSE)</f>
        <v>-</v>
      </c>
      <c r="D59" s="81" t="str">
        <f>HLOOKUP($A$6,'Eval 2'!$D$6:$W$82,51,FALSE)</f>
        <v>-</v>
      </c>
      <c r="E59" s="81" t="str">
        <f>HLOOKUP($A$6,'Eval 3'!$D$6:$W$82,51,FALSE)</f>
        <v>-</v>
      </c>
      <c r="F59" s="224"/>
      <c r="G59" s="224"/>
      <c r="H59" s="225"/>
    </row>
    <row r="60" spans="1:8" s="3" customFormat="1" ht="15" customHeight="1" thickBot="1" x14ac:dyDescent="0.25">
      <c r="A60" s="221"/>
      <c r="B60" s="123" t="str">
        <f>'Eval 1'!B57</f>
        <v>Ability to challenge slot pass</v>
      </c>
      <c r="C60" s="124" t="str">
        <f>HLOOKUP($A$6,'Eval 1'!$D$6:$W$82,52,FALSE)</f>
        <v>-</v>
      </c>
      <c r="D60" s="124" t="str">
        <f>HLOOKUP($A$6,'Eval 2'!$D$6:$W$82,52,FALSE)</f>
        <v>-</v>
      </c>
      <c r="E60" s="124" t="str">
        <f>HLOOKUP($A$6,'Eval 3'!$D$6:$W$82,52,FALSE)</f>
        <v>-</v>
      </c>
      <c r="F60" s="222"/>
      <c r="G60" s="222"/>
      <c r="H60" s="223"/>
    </row>
    <row r="61" spans="1:8" s="3" customFormat="1" ht="15" customHeight="1" thickBot="1" x14ac:dyDescent="0.25">
      <c r="A61" s="79"/>
      <c r="B61" s="105"/>
      <c r="C61" s="119"/>
      <c r="D61" s="119"/>
      <c r="E61" s="119"/>
      <c r="F61" s="230"/>
      <c r="G61" s="230"/>
      <c r="H61" s="230"/>
    </row>
    <row r="62" spans="1:8" s="3" customFormat="1" ht="15" customHeight="1" x14ac:dyDescent="0.2">
      <c r="A62" s="221" t="s">
        <v>37</v>
      </c>
      <c r="B62" s="120" t="str">
        <f>'Eval 1'!B59</f>
        <v>Alert at all times</v>
      </c>
      <c r="C62" s="121" t="str">
        <f>HLOOKUP($A$6,'Eval 1'!$D$6:$W$82,54,FALSE)</f>
        <v>-</v>
      </c>
      <c r="D62" s="121" t="str">
        <f>HLOOKUP($A$6,'Eval 2'!$D$6:$W$82,54,FALSE)</f>
        <v>-</v>
      </c>
      <c r="E62" s="121" t="str">
        <f>HLOOKUP($A$6,'Eval 3'!$D$6:$W$82,54,FALSE)</f>
        <v>-</v>
      </c>
      <c r="F62" s="231"/>
      <c r="G62" s="231"/>
      <c r="H62" s="232"/>
    </row>
    <row r="63" spans="1:8" s="3" customFormat="1" ht="15" customHeight="1" x14ac:dyDescent="0.2">
      <c r="A63" s="221"/>
      <c r="B63" s="122" t="str">
        <f>'Eval 1'!B60</f>
        <v>Follows puck at all times</v>
      </c>
      <c r="C63" s="81" t="str">
        <f>HLOOKUP($A$6,'Eval 1'!$D$6:$W$82,55,FALSE)</f>
        <v>-</v>
      </c>
      <c r="D63" s="81" t="str">
        <f>HLOOKUP($A$6,'Eval 2'!$D$6:$W$82,55,FALSE)</f>
        <v>-</v>
      </c>
      <c r="E63" s="81" t="str">
        <f>HLOOKUP($A$6,'Eval 3'!$D$6:$W$82,55,FALSE)</f>
        <v>-</v>
      </c>
      <c r="F63" s="224"/>
      <c r="G63" s="224"/>
      <c r="H63" s="225"/>
    </row>
    <row r="64" spans="1:8" s="3" customFormat="1" ht="15" customHeight="1" x14ac:dyDescent="0.2">
      <c r="A64" s="221"/>
      <c r="B64" s="122" t="str">
        <f>'Eval 1'!B61</f>
        <v>Maintains conc. despite bad plays/early goals</v>
      </c>
      <c r="C64" s="81" t="str">
        <f>HLOOKUP($A$6,'Eval 1'!$D$6:$W$82,56,FALSE)</f>
        <v>-</v>
      </c>
      <c r="D64" s="81" t="str">
        <f>HLOOKUP($A$6,'Eval 2'!$D$6:$W$82,56,FALSE)</f>
        <v>-</v>
      </c>
      <c r="E64" s="81" t="str">
        <f>HLOOKUP($A$6,'Eval 3'!$D$6:$W$82,56,FALSE)</f>
        <v>-</v>
      </c>
      <c r="F64" s="224"/>
      <c r="G64" s="224"/>
      <c r="H64" s="225"/>
    </row>
    <row r="65" spans="1:8" s="3" customFormat="1" ht="15" customHeight="1" x14ac:dyDescent="0.2">
      <c r="A65" s="221"/>
      <c r="B65" s="122" t="str">
        <f>'Eval 1'!B62</f>
        <v>Understands offensive team play options</v>
      </c>
      <c r="C65" s="81" t="str">
        <f>HLOOKUP($A$6,'Eval 1'!$D$6:$W$82,57,FALSE)</f>
        <v>-</v>
      </c>
      <c r="D65" s="81" t="str">
        <f>HLOOKUP($A$6,'Eval 2'!$D$6:$W$82,57,FALSE)</f>
        <v>-</v>
      </c>
      <c r="E65" s="81" t="str">
        <f>HLOOKUP($A$6,'Eval 3'!$D$6:$W$82,57,FALSE)</f>
        <v>-</v>
      </c>
      <c r="F65" s="224"/>
      <c r="G65" s="224"/>
      <c r="H65" s="225"/>
    </row>
    <row r="66" spans="1:8" s="3" customFormat="1" ht="15" customHeight="1" x14ac:dyDescent="0.2">
      <c r="A66" s="221"/>
      <c r="B66" s="122" t="str">
        <f>'Eval 1'!B63</f>
        <v>Able to pick up open man</v>
      </c>
      <c r="C66" s="81" t="str">
        <f>HLOOKUP($A$6,'Eval 1'!$D$6:$W$82,58,FALSE)</f>
        <v>-</v>
      </c>
      <c r="D66" s="81" t="str">
        <f>HLOOKUP($A$6,'Eval 2'!$D$6:$W$82,58,FALSE)</f>
        <v>-</v>
      </c>
      <c r="E66" s="81" t="str">
        <f>HLOOKUP($A$6,'Eval 3'!$D$6:$W$82,58,FALSE)</f>
        <v>-</v>
      </c>
      <c r="F66" s="224"/>
      <c r="G66" s="224"/>
      <c r="H66" s="225"/>
    </row>
    <row r="67" spans="1:8" s="3" customFormat="1" ht="15" customHeight="1" x14ac:dyDescent="0.2">
      <c r="A67" s="221"/>
      <c r="B67" s="122" t="str">
        <f>'Eval 1'!B64</f>
        <v>Able to read shooter</v>
      </c>
      <c r="C67" s="81" t="str">
        <f>HLOOKUP($A$6,'Eval 1'!$D$6:$W$82,59,FALSE)</f>
        <v>-</v>
      </c>
      <c r="D67" s="81" t="str">
        <f>HLOOKUP($A$6,'Eval 2'!$D$6:$W$82,59,FALSE)</f>
        <v>-</v>
      </c>
      <c r="E67" s="81" t="str">
        <f>HLOOKUP($A$6,'Eval 3'!$D$6:$W$82,59,FALSE)</f>
        <v>-</v>
      </c>
      <c r="F67" s="224"/>
      <c r="G67" s="224"/>
      <c r="H67" s="225"/>
    </row>
    <row r="68" spans="1:8" s="3" customFormat="1" ht="15" customHeight="1" x14ac:dyDescent="0.2">
      <c r="A68" s="221"/>
      <c r="B68" s="122" t="str">
        <f>'Eval 1'!B65</f>
        <v>Finds puck in scramble</v>
      </c>
      <c r="C68" s="81" t="str">
        <f>HLOOKUP($A$6,'Eval 1'!$D$6:$W$82,60,FALSE)</f>
        <v>-</v>
      </c>
      <c r="D68" s="81" t="str">
        <f>HLOOKUP($A$6,'Eval 2'!$D$6:$W$82,60,FALSE)</f>
        <v>-</v>
      </c>
      <c r="E68" s="81" t="str">
        <f>HLOOKUP($A$6,'Eval 3'!$D$6:$W$82,60,FALSE)</f>
        <v>-</v>
      </c>
      <c r="F68" s="224"/>
      <c r="G68" s="224"/>
      <c r="H68" s="225"/>
    </row>
    <row r="69" spans="1:8" s="3" customFormat="1" ht="15" customHeight="1" x14ac:dyDescent="0.2">
      <c r="A69" s="221"/>
      <c r="B69" s="122" t="str">
        <f>'Eval 1'!B66</f>
        <v>Able to make key saves</v>
      </c>
      <c r="C69" s="81" t="str">
        <f>HLOOKUP($A$6,'Eval 1'!$D$6:$W$82,61,FALSE)</f>
        <v>-</v>
      </c>
      <c r="D69" s="81" t="str">
        <f>HLOOKUP($A$6,'Eval 2'!$D$6:$W$82,61,FALSE)</f>
        <v>-</v>
      </c>
      <c r="E69" s="81" t="str">
        <f>HLOOKUP($A$6,'Eval 3'!$D$6:$W$82,61,FALSE)</f>
        <v>-</v>
      </c>
      <c r="F69" s="224"/>
      <c r="G69" s="224"/>
      <c r="H69" s="225"/>
    </row>
    <row r="70" spans="1:8" s="3" customFormat="1" ht="15" customHeight="1" x14ac:dyDescent="0.2">
      <c r="A70" s="221"/>
      <c r="B70" s="122" t="str">
        <f>'Eval 1'!B67</f>
        <v>Able to perform in pressure situations</v>
      </c>
      <c r="C70" s="81" t="str">
        <f>HLOOKUP($A$6,'Eval 1'!$D$6:$W$82,62,FALSE)</f>
        <v>-</v>
      </c>
      <c r="D70" s="81" t="str">
        <f>HLOOKUP($A$6,'Eval 2'!$D$6:$W$82,62,FALSE)</f>
        <v>-</v>
      </c>
      <c r="E70" s="81" t="str">
        <f>HLOOKUP($A$6,'Eval 3'!$D$6:$W$82,62,FALSE)</f>
        <v>-</v>
      </c>
      <c r="F70" s="224"/>
      <c r="G70" s="224"/>
      <c r="H70" s="225"/>
    </row>
    <row r="71" spans="1:8" s="3" customFormat="1" ht="15" customHeight="1" x14ac:dyDescent="0.2">
      <c r="A71" s="221"/>
      <c r="B71" s="122" t="str">
        <f>'Eval 1'!B68</f>
        <v>Displays an ‘in charge’ attitude</v>
      </c>
      <c r="C71" s="81" t="str">
        <f>HLOOKUP($A$6,'Eval 1'!$D$6:$W$82,63,FALSE)</f>
        <v>-</v>
      </c>
      <c r="D71" s="81" t="str">
        <f>HLOOKUP($A$6,'Eval 2'!$D$6:$W$82,63,FALSE)</f>
        <v>-</v>
      </c>
      <c r="E71" s="81" t="str">
        <f>HLOOKUP($A$6,'Eval 3'!$D$6:$W$82,63,FALSE)</f>
        <v>-</v>
      </c>
      <c r="F71" s="224"/>
      <c r="G71" s="224"/>
      <c r="H71" s="225"/>
    </row>
    <row r="72" spans="1:8" s="3" customFormat="1" ht="15" customHeight="1" x14ac:dyDescent="0.2">
      <c r="A72" s="221"/>
      <c r="B72" s="122" t="str">
        <f>'Eval 1'!B69</f>
        <v>Positive mental attitude at all times</v>
      </c>
      <c r="C72" s="81" t="str">
        <f>HLOOKUP($A$6,'Eval 1'!$D$6:$W$82,64,FALSE)</f>
        <v>-</v>
      </c>
      <c r="D72" s="81" t="str">
        <f>HLOOKUP($A$6,'Eval 2'!$D$6:$W$82,64,FALSE)</f>
        <v>-</v>
      </c>
      <c r="E72" s="81" t="str">
        <f>HLOOKUP($A$6,'Eval 3'!$D$6:$W$82,64,FALSE)</f>
        <v>-</v>
      </c>
      <c r="F72" s="224"/>
      <c r="G72" s="224"/>
      <c r="H72" s="225"/>
    </row>
    <row r="73" spans="1:8" s="3" customFormat="1" ht="15" customHeight="1" x14ac:dyDescent="0.2">
      <c r="A73" s="221"/>
      <c r="B73" s="122" t="str">
        <f>'Eval 1'!B70</f>
        <v>Size of heart</v>
      </c>
      <c r="C73" s="81" t="str">
        <f>HLOOKUP($A$6,'Eval 1'!$D$6:$W$82,65,FALSE)</f>
        <v>-</v>
      </c>
      <c r="D73" s="81" t="str">
        <f>HLOOKUP($A$6,'Eval 2'!$D$6:$W$82,65,FALSE)</f>
        <v>-</v>
      </c>
      <c r="E73" s="81" t="str">
        <f>HLOOKUP($A$6,'Eval 3'!$D$6:$W$82,65,FALSE)</f>
        <v>-</v>
      </c>
      <c r="F73" s="224"/>
      <c r="G73" s="224"/>
      <c r="H73" s="225"/>
    </row>
    <row r="74" spans="1:8" s="3" customFormat="1" ht="15" customHeight="1" x14ac:dyDescent="0.2">
      <c r="A74" s="221"/>
      <c r="B74" s="122" t="str">
        <f>'Eval 1'!B71</f>
        <v>Constant desire to excel in all situations</v>
      </c>
      <c r="C74" s="81" t="str">
        <f>HLOOKUP($A$6,'Eval 1'!$D$6:$W$82,66,FALSE)</f>
        <v>-</v>
      </c>
      <c r="D74" s="81" t="str">
        <f>HLOOKUP($A$6,'Eval 2'!$D$6:$W$82,66,FALSE)</f>
        <v>-</v>
      </c>
      <c r="E74" s="81" t="str">
        <f>HLOOKUP($A$6,'Eval 3'!$D$6:$W$82,66,FALSE)</f>
        <v>-</v>
      </c>
      <c r="F74" s="224"/>
      <c r="G74" s="224"/>
      <c r="H74" s="225"/>
    </row>
    <row r="75" spans="1:8" s="3" customFormat="1" ht="15" customHeight="1" x14ac:dyDescent="0.2">
      <c r="A75" s="221"/>
      <c r="B75" s="122" t="str">
        <f>'Eval 1'!B72</f>
        <v>Constant work ethic in practices</v>
      </c>
      <c r="C75" s="81" t="str">
        <f>HLOOKUP($A$6,'Eval 1'!$D$6:$W$82,67,FALSE)</f>
        <v>-</v>
      </c>
      <c r="D75" s="81" t="str">
        <f>HLOOKUP($A$6,'Eval 2'!$D$6:$W$82,67,FALSE)</f>
        <v>-</v>
      </c>
      <c r="E75" s="81" t="str">
        <f>HLOOKUP($A$6,'Eval 3'!$D$6:$W$82,67,FALSE)</f>
        <v>-</v>
      </c>
      <c r="F75" s="224"/>
      <c r="G75" s="224"/>
      <c r="H75" s="225"/>
    </row>
    <row r="76" spans="1:8" s="3" customFormat="1" ht="15" customHeight="1" x14ac:dyDescent="0.2">
      <c r="A76" s="221"/>
      <c r="B76" s="122" t="str">
        <f>'Eval 1'!B73</f>
        <v>Never gives up / battles for pucks</v>
      </c>
      <c r="C76" s="81" t="str">
        <f>HLOOKUP($A$6,'Eval 1'!$D$6:$W$82,68,FALSE)</f>
        <v>-</v>
      </c>
      <c r="D76" s="81" t="str">
        <f>HLOOKUP($A$6,'Eval 2'!$D$6:$W$82,68,FALSE)</f>
        <v>-</v>
      </c>
      <c r="E76" s="81" t="str">
        <f>HLOOKUP($A$6,'Eval 3'!$D$6:$W$82,68,FALSE)</f>
        <v>-</v>
      </c>
      <c r="F76" s="224"/>
      <c r="G76" s="224"/>
      <c r="H76" s="225"/>
    </row>
    <row r="77" spans="1:8" s="3" customFormat="1" ht="15" customHeight="1" x14ac:dyDescent="0.2">
      <c r="A77" s="221"/>
      <c r="B77" s="122" t="str">
        <f>'Eval 1'!B74</f>
        <v>Controls temper</v>
      </c>
      <c r="C77" s="81" t="str">
        <f>HLOOKUP($A$6,'Eval 1'!$D$6:$W$82,69,FALSE)</f>
        <v>-</v>
      </c>
      <c r="D77" s="81" t="str">
        <f>HLOOKUP($A$6,'Eval 2'!$D$6:$W$82,69,FALSE)</f>
        <v>-</v>
      </c>
      <c r="E77" s="81" t="str">
        <f>HLOOKUP($A$6,'Eval 3'!$D$6:$W$82,69,FALSE)</f>
        <v>-</v>
      </c>
      <c r="F77" s="224"/>
      <c r="G77" s="224"/>
      <c r="H77" s="225"/>
    </row>
    <row r="78" spans="1:8" s="3" customFormat="1" ht="15" customHeight="1" x14ac:dyDescent="0.2">
      <c r="A78" s="221"/>
      <c r="B78" s="122" t="str">
        <f>'Eval 1'!B75</f>
        <v>On time and organized</v>
      </c>
      <c r="C78" s="81" t="str">
        <f>HLOOKUP($A$6,'Eval 1'!$D$6:$W$82,70,FALSE)</f>
        <v>-</v>
      </c>
      <c r="D78" s="81" t="str">
        <f>HLOOKUP($A$6,'Eval 2'!$D$6:$W$82,70,FALSE)</f>
        <v>-</v>
      </c>
      <c r="E78" s="81" t="str">
        <f>HLOOKUP($A$6,'Eval 3'!$D$6:$W$82,70,FALSE)</f>
        <v>-</v>
      </c>
      <c r="F78" s="224"/>
      <c r="G78" s="224"/>
      <c r="H78" s="225"/>
    </row>
    <row r="79" spans="1:8" s="3" customFormat="1" ht="15" customHeight="1" x14ac:dyDescent="0.2">
      <c r="A79" s="221"/>
      <c r="B79" s="122" t="str">
        <f>'Eval 1'!B76</f>
        <v>Communication</v>
      </c>
      <c r="C79" s="81" t="str">
        <f>HLOOKUP($A$6,'Eval 1'!$D$6:$W$82,71,FALSE)</f>
        <v>-</v>
      </c>
      <c r="D79" s="81" t="str">
        <f>HLOOKUP($A$6,'Eval 2'!$D$6:$W$82,71,FALSE)</f>
        <v>-</v>
      </c>
      <c r="E79" s="81" t="str">
        <f>HLOOKUP($A$6,'Eval 3'!$D$6:$W$82,71,FALSE)</f>
        <v>-</v>
      </c>
      <c r="F79" s="224"/>
      <c r="G79" s="224"/>
      <c r="H79" s="225"/>
    </row>
    <row r="80" spans="1:8" s="3" customFormat="1" ht="15" customHeight="1" thickBot="1" x14ac:dyDescent="0.25">
      <c r="A80" s="221"/>
      <c r="B80" s="123" t="str">
        <f>'Eval 1'!B77</f>
        <v>Coachability</v>
      </c>
      <c r="C80" s="124" t="str">
        <f>HLOOKUP($A$6,'Eval 1'!$D$6:$W$82,72,FALSE)</f>
        <v>-</v>
      </c>
      <c r="D80" s="124" t="str">
        <f>HLOOKUP($A$6,'Eval 2'!$D$6:$W$82,72,FALSE)</f>
        <v>-</v>
      </c>
      <c r="E80" s="124" t="str">
        <f>HLOOKUP($A$6,'Eval 3'!$D$6:$W$82,72,FALSE)</f>
        <v>-</v>
      </c>
      <c r="F80" s="222"/>
      <c r="G80" s="222"/>
      <c r="H80" s="223"/>
    </row>
    <row r="81" spans="1:8" s="3" customFormat="1" ht="6" customHeight="1" x14ac:dyDescent="0.2">
      <c r="A81" s="79"/>
      <c r="B81" s="118"/>
      <c r="C81" s="119"/>
      <c r="D81" s="119"/>
      <c r="E81" s="119"/>
      <c r="F81" s="68"/>
      <c r="G81" s="68"/>
      <c r="H81" s="68"/>
    </row>
    <row r="82" spans="1:8" ht="12.75" customHeight="1" x14ac:dyDescent="0.2">
      <c r="B82" s="66"/>
      <c r="C82" s="67"/>
      <c r="D82" s="67"/>
      <c r="E82" s="67"/>
      <c r="F82" s="68"/>
      <c r="G82" s="68"/>
      <c r="H82" s="68"/>
    </row>
    <row r="83" spans="1:8" ht="12.75" customHeight="1" x14ac:dyDescent="0.2">
      <c r="B83" s="76" t="s">
        <v>61</v>
      </c>
      <c r="C83" s="243" t="str">
        <f>'Eval 1'!P84</f>
        <v>-</v>
      </c>
      <c r="D83" s="243"/>
      <c r="E83" s="243"/>
      <c r="F83" s="70" t="s">
        <v>60</v>
      </c>
      <c r="G83" s="128" t="str">
        <f>'Eval 1'!P85</f>
        <v>-</v>
      </c>
      <c r="H83" s="128"/>
    </row>
    <row r="84" spans="1:8" ht="12.75" customHeight="1" x14ac:dyDescent="0.2">
      <c r="B84" s="76" t="s">
        <v>62</v>
      </c>
      <c r="C84" s="244" t="str">
        <f>'Eval 2'!P84</f>
        <v>-</v>
      </c>
      <c r="D84" s="244"/>
      <c r="E84" s="244"/>
      <c r="F84" s="68" t="s">
        <v>60</v>
      </c>
      <c r="G84" s="128" t="str">
        <f>'Eval 2'!P85</f>
        <v>-</v>
      </c>
      <c r="H84" s="128"/>
    </row>
    <row r="85" spans="1:8" ht="12.75" customHeight="1" x14ac:dyDescent="0.2">
      <c r="B85" s="76" t="s">
        <v>63</v>
      </c>
      <c r="C85" s="244" t="str">
        <f>'Eval 3'!P84</f>
        <v>-</v>
      </c>
      <c r="D85" s="244"/>
      <c r="E85" s="244"/>
      <c r="F85" s="68" t="s">
        <v>60</v>
      </c>
      <c r="G85" s="128" t="str">
        <f>'Eval 3'!P85</f>
        <v>-</v>
      </c>
      <c r="H85" s="128"/>
    </row>
    <row r="86" spans="1:8" ht="12.75" customHeight="1" x14ac:dyDescent="0.2">
      <c r="B86" s="66"/>
      <c r="C86" s="67"/>
      <c r="D86" s="67"/>
      <c r="E86" s="67"/>
      <c r="F86" s="68"/>
      <c r="G86" s="129"/>
      <c r="H86" s="129"/>
    </row>
    <row r="87" spans="1:8" ht="12.75" customHeight="1" x14ac:dyDescent="0.2">
      <c r="F87" s="69" t="s">
        <v>43</v>
      </c>
      <c r="G87" s="127" t="str">
        <f>'Eval 1'!D84</f>
        <v>-</v>
      </c>
      <c r="H87" s="127"/>
    </row>
    <row r="88" spans="1:8" ht="12.75" customHeight="1" x14ac:dyDescent="0.2">
      <c r="F88" s="69" t="s">
        <v>64</v>
      </c>
      <c r="G88" s="127" t="str">
        <f>'Eval 1'!D85</f>
        <v>-</v>
      </c>
      <c r="H88" s="127"/>
    </row>
    <row r="89" spans="1:8" ht="12.75" customHeight="1" x14ac:dyDescent="0.2">
      <c r="F89" s="183" t="s">
        <v>121</v>
      </c>
      <c r="G89" s="127" t="str">
        <f>'Eval 1'!D86</f>
        <v>-</v>
      </c>
      <c r="H89" s="127"/>
    </row>
    <row r="90" spans="1:8" ht="12.75" customHeight="1" x14ac:dyDescent="0.2">
      <c r="B90" s="66"/>
      <c r="C90" s="67"/>
      <c r="D90" s="67"/>
      <c r="E90" s="67"/>
      <c r="F90" s="68"/>
      <c r="G90" s="68"/>
      <c r="H90" s="68"/>
    </row>
    <row r="91" spans="1:8" ht="12.75" customHeight="1" x14ac:dyDescent="0.2">
      <c r="B91" s="69"/>
      <c r="C91" s="71"/>
      <c r="D91" s="71"/>
      <c r="E91" s="71"/>
      <c r="F91" s="70"/>
      <c r="G91" s="70"/>
      <c r="H91" s="70"/>
    </row>
    <row r="92" spans="1:8" ht="12.75" customHeight="1" x14ac:dyDescent="0.2">
      <c r="B92" s="66"/>
      <c r="C92" s="67"/>
      <c r="D92" s="67"/>
      <c r="E92" s="67"/>
      <c r="F92" s="68"/>
      <c r="G92" s="68"/>
      <c r="H92" s="68"/>
    </row>
    <row r="93" spans="1:8" ht="12.75" customHeight="1" x14ac:dyDescent="0.2">
      <c r="B93" s="72"/>
      <c r="C93" s="67"/>
      <c r="D93" s="67"/>
      <c r="E93" s="67"/>
      <c r="F93" s="70"/>
      <c r="G93" s="70"/>
      <c r="H93" s="70"/>
    </row>
    <row r="94" spans="1:8" ht="12.75" customHeight="1" x14ac:dyDescent="0.2">
      <c r="B94" s="72"/>
      <c r="C94" s="67"/>
      <c r="D94" s="67"/>
      <c r="E94" s="67"/>
      <c r="F94" s="70"/>
      <c r="G94" s="70"/>
      <c r="H94" s="70"/>
    </row>
    <row r="95" spans="1:8" ht="12.75" customHeight="1" x14ac:dyDescent="0.2">
      <c r="B95" s="66"/>
      <c r="C95" s="67"/>
      <c r="D95" s="67"/>
      <c r="E95" s="67"/>
      <c r="F95" s="68"/>
      <c r="G95" s="68"/>
      <c r="H95" s="68"/>
    </row>
    <row r="96" spans="1:8" ht="12.75" customHeight="1" x14ac:dyDescent="0.2">
      <c r="B96" s="69"/>
      <c r="C96" s="67"/>
      <c r="D96" s="67"/>
      <c r="E96" s="67"/>
      <c r="F96" s="70"/>
      <c r="G96" s="70"/>
      <c r="H96" s="70"/>
    </row>
    <row r="97" spans="2:15" ht="12.75" customHeight="1" x14ac:dyDescent="0.2">
      <c r="B97" s="31"/>
      <c r="C97" s="32"/>
      <c r="D97" s="32"/>
      <c r="E97" s="32"/>
      <c r="F97" s="33"/>
      <c r="G97" s="33"/>
      <c r="H97" s="33"/>
    </row>
    <row r="98" spans="2:15" ht="12.75" customHeight="1" x14ac:dyDescent="0.2">
      <c r="B98" s="4"/>
      <c r="C98" s="5"/>
      <c r="D98" s="5"/>
      <c r="E98" s="5"/>
      <c r="F98" s="50"/>
      <c r="G98" s="25"/>
      <c r="H98" s="25"/>
    </row>
    <row r="99" spans="2:15" ht="12.75" customHeight="1" x14ac:dyDescent="0.2">
      <c r="B99" s="5"/>
      <c r="C99" s="5"/>
      <c r="F99" s="47"/>
      <c r="G99" s="25"/>
      <c r="H99" s="25"/>
      <c r="M99" s="7"/>
      <c r="N99" s="8"/>
      <c r="O99" s="8"/>
    </row>
    <row r="100" spans="2:15" ht="12.75" customHeight="1" x14ac:dyDescent="0.2">
      <c r="B100" s="5"/>
      <c r="C100" s="5"/>
      <c r="F100" s="47"/>
      <c r="G100" s="25"/>
      <c r="H100" s="25"/>
    </row>
    <row r="101" spans="2:15" ht="12.75" customHeight="1" x14ac:dyDescent="0.2">
      <c r="B101" s="5"/>
      <c r="C101" s="5"/>
      <c r="F101" s="47"/>
      <c r="G101" s="25"/>
      <c r="H101" s="25"/>
    </row>
    <row r="102" spans="2:15" ht="12.75" customHeight="1" x14ac:dyDescent="0.2">
      <c r="B102" s="5"/>
      <c r="C102" s="5"/>
      <c r="D102" s="7"/>
      <c r="E102" s="7"/>
      <c r="F102" s="47"/>
      <c r="G102" s="25"/>
      <c r="H102" s="25"/>
    </row>
    <row r="103" spans="2:15" ht="12.75" customHeight="1" x14ac:dyDescent="0.2">
      <c r="B103" s="5"/>
      <c r="C103" s="5"/>
      <c r="D103" s="7"/>
      <c r="E103" s="7"/>
      <c r="F103" s="47"/>
      <c r="G103" s="5"/>
      <c r="H103" s="5"/>
    </row>
    <row r="104" spans="2:15" ht="12.75" customHeight="1" x14ac:dyDescent="0.2">
      <c r="B104" s="5"/>
      <c r="C104" s="5"/>
      <c r="D104" s="5"/>
      <c r="E104" s="5"/>
      <c r="F104" s="47"/>
      <c r="G104" s="5"/>
      <c r="H104" s="5"/>
    </row>
    <row r="105" spans="2:15" ht="12.75" customHeight="1" x14ac:dyDescent="0.2">
      <c r="B105" s="5"/>
      <c r="C105" s="5"/>
      <c r="D105" s="5"/>
      <c r="E105" s="5"/>
      <c r="F105" s="9"/>
      <c r="G105" s="5"/>
      <c r="H105" s="5"/>
    </row>
    <row r="106" spans="2:15" ht="12.75" customHeight="1" x14ac:dyDescent="0.2"/>
    <row r="107" spans="2:15" ht="12.75" customHeight="1" x14ac:dyDescent="0.2"/>
    <row r="108" spans="2:15" ht="12.75" customHeight="1" x14ac:dyDescent="0.2"/>
    <row r="109" spans="2:15" ht="12.75" customHeight="1" x14ac:dyDescent="0.2"/>
    <row r="110" spans="2:15" ht="12.75" customHeight="1" x14ac:dyDescent="0.2"/>
    <row r="111" spans="2:15" ht="12.75" customHeight="1" x14ac:dyDescent="0.2">
      <c r="B111" s="3"/>
      <c r="C111" s="3"/>
      <c r="D111" s="3"/>
      <c r="E111" s="3"/>
      <c r="F111" s="3"/>
      <c r="G111" s="3"/>
      <c r="H111" s="3"/>
    </row>
    <row r="112" spans="2:15" x14ac:dyDescent="0.2">
      <c r="B112" s="3"/>
      <c r="C112" s="3"/>
      <c r="D112" s="3"/>
      <c r="E112" s="3"/>
      <c r="F112" s="3"/>
      <c r="G112" s="3"/>
      <c r="H112" s="3"/>
    </row>
    <row r="113" spans="2:8" x14ac:dyDescent="0.2">
      <c r="B113" s="3"/>
      <c r="C113" s="3"/>
      <c r="D113" s="3"/>
      <c r="E113" s="3"/>
      <c r="F113" s="3"/>
      <c r="G113" s="3"/>
      <c r="H113" s="3"/>
    </row>
  </sheetData>
  <mergeCells count="81">
    <mergeCell ref="C84:E84"/>
    <mergeCell ref="C85:E85"/>
    <mergeCell ref="F34:H34"/>
    <mergeCell ref="F36:H36"/>
    <mergeCell ref="F43:H43"/>
    <mergeCell ref="F51:H51"/>
    <mergeCell ref="F44:H44"/>
    <mergeCell ref="F45:H45"/>
    <mergeCell ref="F46:H46"/>
    <mergeCell ref="F47:H47"/>
    <mergeCell ref="F49:H49"/>
    <mergeCell ref="F50:H50"/>
    <mergeCell ref="F61:H61"/>
    <mergeCell ref="F62:H62"/>
    <mergeCell ref="F63:H63"/>
    <mergeCell ref="F41:H41"/>
    <mergeCell ref="F13:H13"/>
    <mergeCell ref="C10:E10"/>
    <mergeCell ref="F10:H11"/>
    <mergeCell ref="F14:H14"/>
    <mergeCell ref="C83:E83"/>
    <mergeCell ref="F19:H19"/>
    <mergeCell ref="F20:H20"/>
    <mergeCell ref="F31:H31"/>
    <mergeCell ref="F28:H28"/>
    <mergeCell ref="F29:H29"/>
    <mergeCell ref="F24:H24"/>
    <mergeCell ref="F25:H25"/>
    <mergeCell ref="F42:H42"/>
    <mergeCell ref="F15:H15"/>
    <mergeCell ref="F37:H37"/>
    <mergeCell ref="F35:H35"/>
    <mergeCell ref="F39:H39"/>
    <mergeCell ref="F38:H38"/>
    <mergeCell ref="F40:H40"/>
    <mergeCell ref="F33:H33"/>
    <mergeCell ref="F18:H18"/>
    <mergeCell ref="F68:H68"/>
    <mergeCell ref="B3:H3"/>
    <mergeCell ref="B9:H9"/>
    <mergeCell ref="F30:H30"/>
    <mergeCell ref="F32:H32"/>
    <mergeCell ref="F16:H16"/>
    <mergeCell ref="F17:H17"/>
    <mergeCell ref="F21:H21"/>
    <mergeCell ref="F22:H22"/>
    <mergeCell ref="F23:H23"/>
    <mergeCell ref="F26:H26"/>
    <mergeCell ref="F27:H27"/>
    <mergeCell ref="A6:H7"/>
    <mergeCell ref="A13:A25"/>
    <mergeCell ref="A27:A41"/>
    <mergeCell ref="B10:B11"/>
    <mergeCell ref="F67:H67"/>
    <mergeCell ref="F56:H56"/>
    <mergeCell ref="F57:H57"/>
    <mergeCell ref="F58:H58"/>
    <mergeCell ref="F59:H59"/>
    <mergeCell ref="A62:A80"/>
    <mergeCell ref="F80:H80"/>
    <mergeCell ref="F76:H76"/>
    <mergeCell ref="F77:H77"/>
    <mergeCell ref="F78:H78"/>
    <mergeCell ref="F79:H79"/>
    <mergeCell ref="F72:H72"/>
    <mergeCell ref="F73:H73"/>
    <mergeCell ref="F74:H74"/>
    <mergeCell ref="F75:H75"/>
    <mergeCell ref="F69:H69"/>
    <mergeCell ref="F70:H70"/>
    <mergeCell ref="F71:H71"/>
    <mergeCell ref="F64:H64"/>
    <mergeCell ref="F65:H65"/>
    <mergeCell ref="F66:H66"/>
    <mergeCell ref="A43:A60"/>
    <mergeCell ref="F60:H60"/>
    <mergeCell ref="F52:H52"/>
    <mergeCell ref="F53:H53"/>
    <mergeCell ref="F54:H54"/>
    <mergeCell ref="F55:H55"/>
    <mergeCell ref="F48:H48"/>
  </mergeCells>
  <phoneticPr fontId="2" type="noConversion"/>
  <printOptions horizontalCentered="1"/>
  <pageMargins left="0.5" right="0.5" top="0.75" bottom="0.25" header="0.5" footer="0.5"/>
  <pageSetup orientation="portrait" r:id="rId1"/>
  <headerFooter alignWithMargins="0"/>
  <rowBreaks count="1" manualBreakCount="1">
    <brk id="42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26</vt:i4>
      </vt:variant>
    </vt:vector>
  </HeadingPairs>
  <TitlesOfParts>
    <vt:vector size="39" baseType="lpstr">
      <vt:lpstr>Eval 1</vt:lpstr>
      <vt:lpstr>Eval 2</vt:lpstr>
      <vt:lpstr>Eval 3</vt:lpstr>
      <vt:lpstr>Player 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'10'!Print_Area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'Eval 1'!Print_Area</vt:lpstr>
      <vt:lpstr>'Eval 2'!Print_Area</vt:lpstr>
      <vt:lpstr>'Eval 3'!Print_Area</vt:lpstr>
      <vt:lpstr>'Player 1'!Print_Area</vt:lpstr>
      <vt:lpstr>'10'!Print_Titles</vt:lpstr>
      <vt:lpstr>'2'!Print_Titles</vt:lpstr>
      <vt:lpstr>'3'!Print_Titles</vt:lpstr>
      <vt:lpstr>'4'!Print_Titles</vt:lpstr>
      <vt:lpstr>'5'!Print_Titles</vt:lpstr>
      <vt:lpstr>'6'!Print_Titles</vt:lpstr>
      <vt:lpstr>'7'!Print_Titles</vt:lpstr>
      <vt:lpstr>'8'!Print_Titles</vt:lpstr>
      <vt:lpstr>'9'!Print_Titles</vt:lpstr>
      <vt:lpstr>'Eval 1'!Print_Titles</vt:lpstr>
      <vt:lpstr>'Eval 2'!Print_Titles</vt:lpstr>
      <vt:lpstr>'Eval 3'!Print_Titles</vt:lpstr>
      <vt:lpstr>'Player 1'!Print_Titles</vt:lpstr>
    </vt:vector>
  </TitlesOfParts>
  <Company>Hockey Canada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dkester</dc:creator>
  <cp:lastModifiedBy>Kate Hogarth</cp:lastModifiedBy>
  <cp:lastPrinted>2009-03-03T16:27:34Z</cp:lastPrinted>
  <dcterms:created xsi:type="dcterms:W3CDTF">2006-08-30T16:35:13Z</dcterms:created>
  <dcterms:modified xsi:type="dcterms:W3CDTF">2018-03-05T14:57:01Z</dcterms:modified>
</cp:coreProperties>
</file>